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MATERA SUD" sheetId="1" r:id="rId1"/>
  </sheets>
  <definedNames>
    <definedName name="_xlnm.Print_Area" localSheetId="0">'MATERA SUD'!$A$1:$C$37</definedName>
  </definedNames>
  <calcPr fullCalcOnLoad="1"/>
</workbook>
</file>

<file path=xl/sharedStrings.xml><?xml version="1.0" encoding="utf-8"?>
<sst xmlns="http://schemas.openxmlformats.org/spreadsheetml/2006/main" count="55" uniqueCount="41">
  <si>
    <t>QUADRO ECONOMICO</t>
  </si>
  <si>
    <t xml:space="preserve">                                              TOTALE                                                                    €</t>
  </si>
  <si>
    <t>4) Lavori in Economia ed imprevisti</t>
  </si>
  <si>
    <t xml:space="preserve">DI CUI PER LA SICUREZZA  </t>
  </si>
  <si>
    <t>TOTALE PARZIALE</t>
  </si>
  <si>
    <t>Matera, 09/12/2010</t>
  </si>
  <si>
    <t>1) IMPORTO DEI LAVORI MISURA</t>
  </si>
  <si>
    <t>2) IMPORTO LAVORI A CORPO</t>
  </si>
  <si>
    <t>5)Spese Generali (progettazione, direzione lavori e contabilità, coll. Amm., coord. per la sicurezza e altre spese tecniche)</t>
  </si>
  <si>
    <t>3)                                                     TOTALE PARZIALE</t>
  </si>
  <si>
    <t>6) Competenze di Cassa (INARCASSA)</t>
  </si>
  <si>
    <t>quota sicur.</t>
  </si>
  <si>
    <t>costi sic. lav. diretti</t>
  </si>
  <si>
    <t>costi sic. lav. indiretti</t>
  </si>
  <si>
    <t xml:space="preserve"> lav. sic. tot. meno diretti</t>
  </si>
  <si>
    <t>STAZIONE DI MATERA SUD</t>
  </si>
  <si>
    <t>PONT</t>
  </si>
  <si>
    <t>TRABAT</t>
  </si>
  <si>
    <t>IMP ELETTR</t>
  </si>
  <si>
    <t>WC HAND</t>
  </si>
  <si>
    <t>WC UOM</t>
  </si>
  <si>
    <t>WC DON</t>
  </si>
  <si>
    <t>LED</t>
  </si>
  <si>
    <t>TOTALE</t>
  </si>
  <si>
    <t>IMP IDRO -FOGN</t>
  </si>
  <si>
    <t>LAVORI EDILI</t>
  </si>
  <si>
    <t>a misura</t>
  </si>
  <si>
    <t>a corpo</t>
  </si>
  <si>
    <t>lavori edili</t>
  </si>
  <si>
    <t>lavori impianti</t>
  </si>
  <si>
    <t>LAVORI IMPIANTI ELETTRICI</t>
  </si>
  <si>
    <t>LAVORI IMPIANTI IDRO-TERM</t>
  </si>
  <si>
    <t>VERIFICA</t>
  </si>
  <si>
    <t>VER LAVORI MISURA</t>
  </si>
  <si>
    <t>VER LAVORI CORPO</t>
  </si>
  <si>
    <t>OK</t>
  </si>
  <si>
    <t>VERIFICATO</t>
  </si>
  <si>
    <t>7)Espropri e variazioni catastali</t>
  </si>
  <si>
    <t>8) I.V.A.(20% di 5)</t>
  </si>
  <si>
    <t>9)Oneri Aziende erogatrici di servizi, comune</t>
  </si>
  <si>
    <t>10)Spese per attività di consulenza o di supporto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</si>
</sst>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"/>
    <numFmt numFmtId="174" formatCode="0.000"/>
    <numFmt numFmtId="175" formatCode="[$€-2]\ #,##0.00;[Red]\-[$€-2]\ #,##0.00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2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4" fontId="10" fillId="0" borderId="0" xfId="0" applyNumberFormat="1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175" fontId="8" fillId="0" borderId="0" xfId="0" applyNumberFormat="1" applyFont="1" applyBorder="1" applyAlignment="1" applyProtection="1">
      <alignment horizontal="center"/>
      <protection hidden="1" locked="0"/>
    </xf>
    <xf numFmtId="0" fontId="8" fillId="0" borderId="11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center"/>
    </xf>
    <xf numFmtId="175" fontId="8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175" fontId="8" fillId="0" borderId="10" xfId="0" applyNumberFormat="1" applyFont="1" applyBorder="1" applyAlignment="1" applyProtection="1">
      <alignment horizontal="center"/>
      <protection hidden="1" locked="0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5" fontId="5" fillId="0" borderId="0" xfId="0" applyNumberFormat="1" applyFont="1" applyBorder="1" applyAlignment="1" applyProtection="1">
      <alignment horizontal="center"/>
      <protection hidden="1" locked="0"/>
    </xf>
    <xf numFmtId="0" fontId="4" fillId="0" borderId="11" xfId="0" applyFont="1" applyBorder="1" applyAlignment="1">
      <alignment horizontal="right"/>
    </xf>
    <xf numFmtId="175" fontId="4" fillId="0" borderId="0" xfId="0" applyNumberFormat="1" applyFont="1" applyBorder="1" applyAlignment="1" applyProtection="1">
      <alignment horizontal="center"/>
      <protection hidden="1" locked="0"/>
    </xf>
    <xf numFmtId="175" fontId="4" fillId="0" borderId="18" xfId="0" applyNumberFormat="1" applyFont="1" applyBorder="1" applyAlignment="1" applyProtection="1">
      <alignment horizontal="center"/>
      <protection hidden="1" locked="0"/>
    </xf>
    <xf numFmtId="175" fontId="13" fillId="0" borderId="10" xfId="0" applyNumberFormat="1" applyFont="1" applyBorder="1" applyAlignment="1" applyProtection="1">
      <alignment horizontal="center"/>
      <protection hidden="1" locked="0"/>
    </xf>
    <xf numFmtId="0" fontId="4" fillId="0" borderId="11" xfId="0" applyFont="1" applyBorder="1" applyAlignment="1">
      <alignment horizontal="left"/>
    </xf>
    <xf numFmtId="175" fontId="4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5" fontId="12" fillId="0" borderId="10" xfId="0" applyNumberFormat="1" applyFont="1" applyBorder="1" applyAlignment="1" applyProtection="1">
      <alignment horizontal="center"/>
      <protection hidden="1" locked="0"/>
    </xf>
    <xf numFmtId="175" fontId="12" fillId="0" borderId="19" xfId="0" applyNumberFormat="1" applyFont="1" applyBorder="1" applyAlignment="1" applyProtection="1">
      <alignment horizontal="center"/>
      <protection hidden="1" locked="0"/>
    </xf>
    <xf numFmtId="175" fontId="8" fillId="0" borderId="0" xfId="0" applyNumberFormat="1" applyFont="1" applyAlignment="1">
      <alignment horizontal="center"/>
    </xf>
    <xf numFmtId="175" fontId="14" fillId="0" borderId="18" xfId="0" applyNumberFormat="1" applyFont="1" applyBorder="1" applyAlignment="1" applyProtection="1">
      <alignment horizontal="center"/>
      <protection hidden="1" locked="0"/>
    </xf>
    <xf numFmtId="175" fontId="15" fillId="0" borderId="11" xfId="0" applyNumberFormat="1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75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75" fontId="8" fillId="0" borderId="23" xfId="0" applyNumberFormat="1" applyFont="1" applyBorder="1" applyAlignment="1">
      <alignment horizontal="center"/>
    </xf>
    <xf numFmtId="175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75" fontId="8" fillId="0" borderId="27" xfId="0" applyNumberFormat="1" applyFont="1" applyBorder="1" applyAlignment="1">
      <alignment horizontal="center"/>
    </xf>
    <xf numFmtId="175" fontId="8" fillId="0" borderId="28" xfId="0" applyNumberFormat="1" applyFont="1" applyBorder="1" applyAlignment="1">
      <alignment horizontal="center"/>
    </xf>
    <xf numFmtId="175" fontId="8" fillId="0" borderId="29" xfId="0" applyNumberFormat="1" applyFont="1" applyBorder="1" applyAlignment="1">
      <alignment horizontal="center"/>
    </xf>
    <xf numFmtId="175" fontId="8" fillId="0" borderId="3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5" fontId="7" fillId="0" borderId="0" xfId="0" applyNumberFormat="1" applyFont="1" applyAlignment="1">
      <alignment horizontal="center"/>
    </xf>
    <xf numFmtId="175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75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1">
      <selection activeCell="A4" sqref="A4:C6"/>
    </sheetView>
  </sheetViews>
  <sheetFormatPr defaultColWidth="9.140625" defaultRowHeight="12.75"/>
  <cols>
    <col min="1" max="1" width="61.421875" style="1" customWidth="1"/>
    <col min="2" max="2" width="16.57421875" style="1" customWidth="1"/>
    <col min="3" max="3" width="19.28125" style="1" customWidth="1"/>
    <col min="4" max="4" width="6.421875" style="1" customWidth="1"/>
    <col min="5" max="5" width="18.7109375" style="1" customWidth="1"/>
    <col min="6" max="6" width="13.7109375" style="1" customWidth="1"/>
    <col min="7" max="7" width="12.57421875" style="1" customWidth="1"/>
    <col min="8" max="8" width="10.7109375" style="1" customWidth="1"/>
    <col min="9" max="9" width="10.421875" style="1" customWidth="1"/>
    <col min="10" max="11" width="13.7109375" style="1" bestFit="1" customWidth="1"/>
    <col min="12" max="16384" width="9.140625" style="1" customWidth="1"/>
  </cols>
  <sheetData>
    <row r="1" spans="1:3" ht="23.25" customHeight="1" thickBot="1">
      <c r="A1" s="39"/>
      <c r="B1" s="40"/>
      <c r="C1" s="41"/>
    </row>
    <row r="2" spans="1:3" ht="30.75" customHeight="1" thickBot="1">
      <c r="A2" s="69" t="s">
        <v>15</v>
      </c>
      <c r="B2" s="70"/>
      <c r="C2" s="71"/>
    </row>
    <row r="3" spans="1:3" ht="13.5" customHeight="1" thickBot="1">
      <c r="A3" s="29"/>
      <c r="B3" s="30"/>
      <c r="C3" s="31"/>
    </row>
    <row r="4" spans="1:3" ht="10.5" customHeight="1">
      <c r="A4" s="72" t="s">
        <v>0</v>
      </c>
      <c r="B4" s="73"/>
      <c r="C4" s="74"/>
    </row>
    <row r="5" spans="1:3" s="2" customFormat="1" ht="9.75" customHeight="1">
      <c r="A5" s="75"/>
      <c r="B5" s="76"/>
      <c r="C5" s="77"/>
    </row>
    <row r="6" spans="1:3" s="2" customFormat="1" ht="5.25" customHeight="1" thickBot="1">
      <c r="A6" s="78"/>
      <c r="B6" s="79"/>
      <c r="C6" s="80"/>
    </row>
    <row r="7" spans="1:6" s="2" customFormat="1" ht="13.5" customHeight="1" thickBot="1">
      <c r="A7" s="12"/>
      <c r="B7" s="13"/>
      <c r="C7" s="11"/>
      <c r="F7" s="47" t="s">
        <v>11</v>
      </c>
    </row>
    <row r="8" spans="1:7" s="6" customFormat="1" ht="21.75" customHeight="1">
      <c r="A8" s="16" t="s">
        <v>6</v>
      </c>
      <c r="B8" s="34">
        <f>E8-B9</f>
        <v>36682.76</v>
      </c>
      <c r="C8" s="15"/>
      <c r="E8" s="55">
        <f>46377.94-B10</f>
        <v>42723.68</v>
      </c>
      <c r="F8" s="57">
        <f>E8-(F12)</f>
        <v>41756.65</v>
      </c>
      <c r="G8" s="64" t="s">
        <v>14</v>
      </c>
    </row>
    <row r="9" spans="1:7" s="6" customFormat="1" ht="21.75" customHeight="1" thickBot="1">
      <c r="A9" s="18" t="s">
        <v>7</v>
      </c>
      <c r="B9" s="38">
        <f>(2040.92+2*(600+650)+850+650)</f>
        <v>6040.92</v>
      </c>
      <c r="C9" s="19"/>
      <c r="E9" s="56">
        <f>71573.39-B10</f>
        <v>67919.13</v>
      </c>
      <c r="F9" s="58">
        <f>0.02165*F8</f>
        <v>904.0314725</v>
      </c>
      <c r="G9" s="63" t="s">
        <v>13</v>
      </c>
    </row>
    <row r="10" spans="1:6" s="6" customFormat="1" ht="21.75" customHeight="1">
      <c r="A10" s="46" t="s">
        <v>3</v>
      </c>
      <c r="B10" s="45">
        <v>3654.26</v>
      </c>
      <c r="C10" s="21"/>
      <c r="E10" s="44"/>
      <c r="F10" s="59"/>
    </row>
    <row r="11" spans="1:6" s="6" customFormat="1" ht="9" customHeight="1" thickBot="1">
      <c r="A11" s="20"/>
      <c r="B11" s="34"/>
      <c r="C11" s="21"/>
      <c r="F11" s="14"/>
    </row>
    <row r="12" spans="1:7" s="8" customFormat="1" ht="21.75" customHeight="1">
      <c r="A12" s="33"/>
      <c r="B12" s="32">
        <f>SUM(B8:B10)</f>
        <v>46377.94</v>
      </c>
      <c r="C12" s="42"/>
      <c r="E12" s="48" t="s">
        <v>12</v>
      </c>
      <c r="F12" s="49">
        <f>(F14+F15)</f>
        <v>967.03</v>
      </c>
      <c r="G12" s="44">
        <f>F12+F9</f>
        <v>1871.0614725</v>
      </c>
    </row>
    <row r="13" spans="1:6" s="6" customFormat="1" ht="21.75" customHeight="1">
      <c r="A13" s="33" t="s">
        <v>9</v>
      </c>
      <c r="B13" s="32"/>
      <c r="C13" s="42">
        <f>B12</f>
        <v>46377.94</v>
      </c>
      <c r="E13" s="50"/>
      <c r="F13" s="51"/>
    </row>
    <row r="14" spans="1:6" s="6" customFormat="1" ht="21.75" customHeight="1">
      <c r="A14" s="16"/>
      <c r="B14" s="34"/>
      <c r="C14" s="22"/>
      <c r="E14" s="52" t="s">
        <v>16</v>
      </c>
      <c r="F14" s="51">
        <f>(3*61.71)</f>
        <v>185.13</v>
      </c>
    </row>
    <row r="15" spans="1:6" s="6" customFormat="1" ht="21.75" customHeight="1" thickBot="1">
      <c r="A15" s="16" t="s">
        <v>2</v>
      </c>
      <c r="B15" s="34">
        <f>B12*0.05</f>
        <v>2318.8970000000004</v>
      </c>
      <c r="C15" s="22"/>
      <c r="E15" s="53" t="s">
        <v>17</v>
      </c>
      <c r="F15" s="54">
        <v>781.9</v>
      </c>
    </row>
    <row r="16" spans="1:3" s="6" customFormat="1" ht="21.75" customHeight="1">
      <c r="A16" s="16"/>
      <c r="B16" s="34"/>
      <c r="C16" s="22"/>
    </row>
    <row r="17" spans="1:3" s="6" customFormat="1" ht="34.5" customHeight="1">
      <c r="A17" s="18" t="s">
        <v>8</v>
      </c>
      <c r="B17" s="34">
        <f>(B12+B15)*0.098</f>
        <v>4772.290026000001</v>
      </c>
      <c r="C17" s="22"/>
    </row>
    <row r="18" spans="1:6" s="6" customFormat="1" ht="21.75" customHeight="1">
      <c r="A18" s="18"/>
      <c r="B18" s="34"/>
      <c r="C18" s="22"/>
      <c r="E18" s="68" t="s">
        <v>18</v>
      </c>
      <c r="F18" s="68"/>
    </row>
    <row r="19" spans="1:11" s="6" customFormat="1" ht="21.75" customHeight="1">
      <c r="A19" s="16" t="s">
        <v>10</v>
      </c>
      <c r="B19" s="34">
        <f>0.02*B17</f>
        <v>95.44580052000002</v>
      </c>
      <c r="C19" s="22"/>
      <c r="E19" s="60" t="s">
        <v>19</v>
      </c>
      <c r="F19" s="60">
        <v>850</v>
      </c>
      <c r="G19" s="10"/>
      <c r="H19" s="9"/>
      <c r="I19" s="9"/>
      <c r="J19" s="9"/>
      <c r="K19" s="9"/>
    </row>
    <row r="20" spans="1:6" s="6" customFormat="1" ht="21.75" customHeight="1">
      <c r="A20" s="18"/>
      <c r="B20" s="34"/>
      <c r="C20" s="22"/>
      <c r="E20" s="60" t="s">
        <v>20</v>
      </c>
      <c r="F20" s="60">
        <v>600</v>
      </c>
    </row>
    <row r="21" spans="1:11" s="6" customFormat="1" ht="21.75" customHeight="1">
      <c r="A21" s="16" t="s">
        <v>37</v>
      </c>
      <c r="B21" s="34">
        <v>0</v>
      </c>
      <c r="C21" s="22"/>
      <c r="E21" s="60" t="s">
        <v>21</v>
      </c>
      <c r="F21" s="60">
        <v>600</v>
      </c>
      <c r="G21" s="9"/>
      <c r="H21" s="9"/>
      <c r="I21" s="9"/>
      <c r="J21" s="9"/>
      <c r="K21" s="10"/>
    </row>
    <row r="22" spans="1:6" s="6" customFormat="1" ht="21.75" customHeight="1">
      <c r="A22" s="16"/>
      <c r="B22" s="34"/>
      <c r="C22" s="22"/>
      <c r="E22" s="60" t="s">
        <v>22</v>
      </c>
      <c r="F22" s="60">
        <v>6359.02</v>
      </c>
    </row>
    <row r="23" spans="1:6" s="6" customFormat="1" ht="21.75" customHeight="1">
      <c r="A23" s="16" t="s">
        <v>38</v>
      </c>
      <c r="B23" s="34">
        <f>B17*0.2</f>
        <v>954.4580052000001</v>
      </c>
      <c r="C23" s="22"/>
      <c r="E23" s="60" t="s">
        <v>23</v>
      </c>
      <c r="F23" s="61">
        <f>F19+F20+F21+F22</f>
        <v>8409.02</v>
      </c>
    </row>
    <row r="24" spans="1:7" s="6" customFormat="1" ht="21.75" customHeight="1">
      <c r="A24" s="16"/>
      <c r="B24" s="34"/>
      <c r="C24" s="22"/>
      <c r="E24" s="60"/>
      <c r="F24" s="60"/>
      <c r="G24" s="7"/>
    </row>
    <row r="25" spans="1:6" s="6" customFormat="1" ht="21.75" customHeight="1">
      <c r="A25" s="24" t="s">
        <v>39</v>
      </c>
      <c r="B25" s="34">
        <f>B12*0.01</f>
        <v>463.7794</v>
      </c>
      <c r="C25" s="22"/>
      <c r="E25" s="68" t="s">
        <v>24</v>
      </c>
      <c r="F25" s="68"/>
    </row>
    <row r="26" spans="1:6" s="6" customFormat="1" ht="21.75" customHeight="1">
      <c r="A26" s="16"/>
      <c r="B26" s="34"/>
      <c r="C26" s="22"/>
      <c r="E26" s="60" t="s">
        <v>19</v>
      </c>
      <c r="F26" s="60">
        <v>4959.64</v>
      </c>
    </row>
    <row r="27" spans="1:6" s="6" customFormat="1" ht="21.75" customHeight="1">
      <c r="A27" s="16" t="s">
        <v>40</v>
      </c>
      <c r="B27" s="35">
        <v>0</v>
      </c>
      <c r="C27" s="22"/>
      <c r="E27" s="60" t="s">
        <v>20</v>
      </c>
      <c r="F27" s="60">
        <v>1911.18</v>
      </c>
    </row>
    <row r="28" spans="1:6" s="6" customFormat="1" ht="21.75" customHeight="1">
      <c r="A28" s="33" t="s">
        <v>4</v>
      </c>
      <c r="B28" s="32">
        <f>B15+B17+B19+B21+B23+B25+B27</f>
        <v>8604.870231720002</v>
      </c>
      <c r="C28" s="22"/>
      <c r="E28" s="60" t="s">
        <v>21</v>
      </c>
      <c r="F28" s="60">
        <v>941.18</v>
      </c>
    </row>
    <row r="29" spans="1:6" s="6" customFormat="1" ht="7.5" customHeight="1">
      <c r="A29" s="16"/>
      <c r="B29" s="17"/>
      <c r="C29" s="22"/>
      <c r="E29" s="60"/>
      <c r="F29" s="60"/>
    </row>
    <row r="30" spans="1:6" s="6" customFormat="1" ht="21.75" customHeight="1">
      <c r="A30" s="16"/>
      <c r="B30" s="17"/>
      <c r="C30" s="43">
        <f>B28</f>
        <v>8604.870231720002</v>
      </c>
      <c r="E30" s="60" t="s">
        <v>23</v>
      </c>
      <c r="F30" s="61">
        <f>F28+F27+F26</f>
        <v>7812</v>
      </c>
    </row>
    <row r="31" spans="1:6" s="6" customFormat="1" ht="21.75" customHeight="1">
      <c r="A31" s="25" t="s">
        <v>1</v>
      </c>
      <c r="B31" s="17"/>
      <c r="C31" s="36">
        <f>C30+C13</f>
        <v>54982.81023172</v>
      </c>
      <c r="E31" s="9"/>
      <c r="F31" s="9"/>
    </row>
    <row r="32" spans="1:6" s="6" customFormat="1" ht="21.75" customHeight="1">
      <c r="A32" s="16"/>
      <c r="B32" s="17"/>
      <c r="C32" s="22"/>
      <c r="E32" s="68" t="s">
        <v>25</v>
      </c>
      <c r="F32" s="68"/>
    </row>
    <row r="33" spans="1:6" s="6" customFormat="1" ht="21.75" customHeight="1">
      <c r="A33" s="23"/>
      <c r="B33" s="17"/>
      <c r="C33" s="22"/>
      <c r="E33" s="62" t="s">
        <v>28</v>
      </c>
      <c r="F33" s="44">
        <f>E8-F23-F30</f>
        <v>26502.660000000003</v>
      </c>
    </row>
    <row r="34" spans="1:6" s="6" customFormat="1" ht="21.75" customHeight="1">
      <c r="A34" s="37" t="s">
        <v>5</v>
      </c>
      <c r="B34" s="17"/>
      <c r="C34" s="22"/>
      <c r="E34" s="6" t="s">
        <v>26</v>
      </c>
      <c r="F34" s="44">
        <f>F33-F35</f>
        <v>24461.740000000005</v>
      </c>
    </row>
    <row r="35" spans="1:6" s="6" customFormat="1" ht="21.75" customHeight="1">
      <c r="A35" s="23"/>
      <c r="B35" s="14"/>
      <c r="C35" s="15"/>
      <c r="E35" s="6" t="s">
        <v>27</v>
      </c>
      <c r="F35" s="6">
        <v>2040.92</v>
      </c>
    </row>
    <row r="36" spans="1:9" s="6" customFormat="1" ht="21.75" customHeight="1">
      <c r="A36" s="16"/>
      <c r="B36" s="14"/>
      <c r="C36" s="15"/>
      <c r="G36" s="44">
        <f>F33+F38+F43</f>
        <v>42723.68000000001</v>
      </c>
      <c r="H36" s="6" t="s">
        <v>32</v>
      </c>
      <c r="I36" s="6" t="s">
        <v>35</v>
      </c>
    </row>
    <row r="37" spans="1:6" s="6" customFormat="1" ht="21.75" customHeight="1" thickBot="1">
      <c r="A37" s="26"/>
      <c r="B37" s="27"/>
      <c r="C37" s="28"/>
      <c r="E37" s="68" t="s">
        <v>30</v>
      </c>
      <c r="F37" s="68"/>
    </row>
    <row r="38" spans="2:6" s="3" customFormat="1" ht="18">
      <c r="B38" s="4"/>
      <c r="E38" s="62" t="s">
        <v>29</v>
      </c>
      <c r="F38" s="44">
        <f>F23</f>
        <v>8409.02</v>
      </c>
    </row>
    <row r="39" spans="5:10" s="3" customFormat="1" ht="18">
      <c r="E39" s="6" t="s">
        <v>26</v>
      </c>
      <c r="F39" s="44">
        <f>F38-F40</f>
        <v>6359.02</v>
      </c>
      <c r="G39" s="44"/>
      <c r="H39" s="44"/>
      <c r="I39" s="44"/>
      <c r="J39" s="44"/>
    </row>
    <row r="40" spans="2:10" s="3" customFormat="1" ht="18">
      <c r="B40" s="5"/>
      <c r="E40" s="6" t="s">
        <v>27</v>
      </c>
      <c r="F40" s="44">
        <v>2050</v>
      </c>
      <c r="G40" s="44"/>
      <c r="H40" s="44"/>
      <c r="I40" s="44"/>
      <c r="J40" s="44"/>
    </row>
    <row r="41" spans="7:10" s="3" customFormat="1" ht="18">
      <c r="G41" s="44">
        <f>F34+F39+F44</f>
        <v>36682.76000000001</v>
      </c>
      <c r="H41" s="63" t="s">
        <v>33</v>
      </c>
      <c r="I41" s="44"/>
      <c r="J41" s="44" t="s">
        <v>35</v>
      </c>
    </row>
    <row r="42" spans="1:10" s="3" customFormat="1" ht="18">
      <c r="A42" s="5"/>
      <c r="B42" s="5"/>
      <c r="E42" s="68" t="s">
        <v>31</v>
      </c>
      <c r="F42" s="68"/>
      <c r="G42" s="44"/>
      <c r="H42" s="44"/>
      <c r="I42" s="44"/>
      <c r="J42" s="44"/>
    </row>
    <row r="43" spans="2:10" s="3" customFormat="1" ht="18">
      <c r="B43" s="5"/>
      <c r="E43" s="62" t="s">
        <v>29</v>
      </c>
      <c r="F43" s="44">
        <f>F30</f>
        <v>7812</v>
      </c>
      <c r="G43" s="44"/>
      <c r="H43" s="44"/>
      <c r="I43" s="44"/>
      <c r="J43" s="44"/>
    </row>
    <row r="44" spans="5:10" s="3" customFormat="1" ht="18">
      <c r="E44" s="6" t="s">
        <v>26</v>
      </c>
      <c r="F44" s="44">
        <f>F43-F45</f>
        <v>5862</v>
      </c>
      <c r="G44" s="44"/>
      <c r="H44" s="44"/>
      <c r="I44" s="44"/>
      <c r="J44" s="44"/>
    </row>
    <row r="45" spans="5:10" s="3" customFormat="1" ht="18">
      <c r="E45" s="6" t="s">
        <v>27</v>
      </c>
      <c r="F45" s="44">
        <f>3*650</f>
        <v>1950</v>
      </c>
      <c r="G45" s="44"/>
      <c r="H45" s="44"/>
      <c r="I45" s="44"/>
      <c r="J45" s="44"/>
    </row>
    <row r="46" spans="7:10" ht="20.25" customHeight="1">
      <c r="G46" s="44">
        <f>F35+F40+F45</f>
        <v>6040.92</v>
      </c>
      <c r="H46" s="63" t="s">
        <v>34</v>
      </c>
      <c r="I46" s="44"/>
      <c r="J46" s="44" t="s">
        <v>35</v>
      </c>
    </row>
    <row r="47" spans="5:10" ht="21" customHeight="1">
      <c r="E47" s="2" t="s">
        <v>26</v>
      </c>
      <c r="F47" s="65">
        <f>F39+F44</f>
        <v>12221.02</v>
      </c>
      <c r="G47" s="66"/>
      <c r="H47" s="66"/>
      <c r="I47" s="66"/>
      <c r="J47" s="66"/>
    </row>
    <row r="48" spans="5:10" ht="17.25" customHeight="1">
      <c r="E48" s="2" t="s">
        <v>27</v>
      </c>
      <c r="F48" s="65">
        <f>F40+F45</f>
        <v>4000</v>
      </c>
      <c r="G48" s="66"/>
      <c r="H48" s="66"/>
      <c r="I48" s="66"/>
      <c r="J48" s="66"/>
    </row>
    <row r="49" spans="7:10" ht="12.75">
      <c r="G49" s="66"/>
      <c r="H49" s="66"/>
      <c r="I49" s="66"/>
      <c r="J49" s="66"/>
    </row>
    <row r="50" spans="7:10" ht="12.75">
      <c r="G50" s="67">
        <f>G41+G46</f>
        <v>42723.68000000001</v>
      </c>
      <c r="H50" s="66"/>
      <c r="I50" s="66"/>
      <c r="J50" s="66"/>
    </row>
    <row r="51" spans="7:10" ht="12.75">
      <c r="G51" s="67">
        <f>B10</f>
        <v>3654.26</v>
      </c>
      <c r="H51" s="66"/>
      <c r="I51" s="66"/>
      <c r="J51" s="66"/>
    </row>
    <row r="52" spans="7:10" ht="12.75">
      <c r="G52" s="67">
        <f>G50+G51</f>
        <v>46377.94000000001</v>
      </c>
      <c r="H52" s="66" t="s">
        <v>35</v>
      </c>
      <c r="I52" s="66" t="s">
        <v>36</v>
      </c>
      <c r="J52" s="66"/>
    </row>
  </sheetData>
  <sheetProtection/>
  <mergeCells count="7">
    <mergeCell ref="E42:F42"/>
    <mergeCell ref="A2:C2"/>
    <mergeCell ref="A4:C6"/>
    <mergeCell ref="E18:F18"/>
    <mergeCell ref="E25:F25"/>
    <mergeCell ref="E32:F32"/>
    <mergeCell ref="E37:F37"/>
  </mergeCells>
  <printOptions horizontalCentered="1"/>
  <pageMargins left="0.6692913385826772" right="0.6299212598425197" top="0.53" bottom="0.5905511811023623" header="0.2362204724409449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Romanazzi</cp:lastModifiedBy>
  <cp:lastPrinted>2010-08-24T18:14:18Z</cp:lastPrinted>
  <dcterms:created xsi:type="dcterms:W3CDTF">2002-12-03T17:29:26Z</dcterms:created>
  <dcterms:modified xsi:type="dcterms:W3CDTF">2011-08-05T06:26:00Z</dcterms:modified>
  <cp:category/>
  <cp:version/>
  <cp:contentType/>
  <cp:contentStatus/>
</cp:coreProperties>
</file>