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piero\Desktop\bandana\"/>
    </mc:Choice>
  </mc:AlternateContent>
  <bookViews>
    <workbookView xWindow="-15" yWindow="1305" windowWidth="19440" windowHeight="3690" tabRatio="772" activeTab="6" xr2:uid="{00000000-000D-0000-FFFF-FFFF00000000}"/>
  </bookViews>
  <sheets>
    <sheet name="Riepilogo Importi" sheetId="12" r:id="rId1"/>
    <sheet name="Centri di Costo" sheetId="30" r:id="rId2"/>
    <sheet name="Elenco per Centri di Costo" sheetId="28" r:id="rId3"/>
    <sheet name="Uffici Direzionali" sheetId="13" r:id="rId4"/>
    <sheet name="Riepilogo servizio ferroviario" sheetId="9" r:id="rId5"/>
    <sheet name="Stazioni Varie" sheetId="11" r:id="rId6"/>
    <sheet name="Apertura e Chiusura Stazioni" sheetId="33" r:id="rId7"/>
  </sheets>
  <definedNames>
    <definedName name="_xlnm._FilterDatabase" localSheetId="2" hidden="1">'Elenco per Centri di Costo'!$A$1:$E$98</definedName>
    <definedName name="_xlnm._FilterDatabase" localSheetId="0" hidden="1">'Riepilogo Importi'!$A$3:$B$15</definedName>
    <definedName name="_xlnm._FilterDatabase" localSheetId="5" hidden="1">'Stazioni Varie'!$B$5:$J$33</definedName>
    <definedName name="_xlnm.Print_Area" localSheetId="6">'Apertura e Chiusura Stazioni'!$B$1:$D$10</definedName>
    <definedName name="_xlnm.Print_Area" localSheetId="2">'Elenco per Centri di Costo'!$A$1:$F$98</definedName>
    <definedName name="_xlnm.Print_Area" localSheetId="0">'Riepilogo Importi'!$A$1:$C$16</definedName>
    <definedName name="_xlnm.Print_Area" localSheetId="4">'Riepilogo servizio ferroviario'!$A$1:$T$71</definedName>
    <definedName name="_xlnm.Print_Area" localSheetId="5">'Stazioni Varie'!$B$1:$J$33</definedName>
    <definedName name="_xlnm.Print_Area" localSheetId="3">'Uffici Direzionali'!$A$1:$E$7</definedName>
    <definedName name="_xlnm.Print_Titles" localSheetId="2">'Elenco per Centri di Costo'!$1:$1</definedName>
  </definedNames>
  <calcPr calcId="171027"/>
</workbook>
</file>

<file path=xl/calcChain.xml><?xml version="1.0" encoding="utf-8"?>
<calcChain xmlns="http://schemas.openxmlformats.org/spreadsheetml/2006/main">
  <c r="H18" i="11" l="1"/>
  <c r="I18" i="11" s="1"/>
  <c r="J18" i="11" s="1"/>
  <c r="Q15" i="9" l="1"/>
  <c r="R15" i="9" s="1"/>
  <c r="S15" i="9" s="1"/>
  <c r="Q14" i="9"/>
  <c r="R14" i="9" s="1"/>
  <c r="S14" i="9" s="1"/>
  <c r="L15" i="9"/>
  <c r="M15" i="9" s="1"/>
  <c r="N15" i="9" s="1"/>
  <c r="L14" i="9"/>
  <c r="M14" i="9" s="1"/>
  <c r="N14" i="9" s="1"/>
  <c r="G14" i="9"/>
  <c r="H14" i="9" s="1"/>
  <c r="I14" i="9" s="1"/>
  <c r="G15" i="9"/>
  <c r="H15" i="9" s="1"/>
  <c r="I15" i="9" s="1"/>
  <c r="G13" i="9"/>
  <c r="H13" i="9" s="1"/>
  <c r="I13" i="9" s="1"/>
  <c r="T14" i="9" l="1"/>
  <c r="T15" i="9"/>
  <c r="C10" i="33"/>
  <c r="D10" i="33" s="1"/>
  <c r="D9" i="33"/>
  <c r="D8" i="33"/>
  <c r="D7" i="33"/>
  <c r="D6" i="33"/>
  <c r="D5" i="33"/>
  <c r="D4" i="33"/>
  <c r="B14" i="12" l="1"/>
  <c r="C4" i="13" l="1"/>
  <c r="E4" i="13" s="1"/>
  <c r="E92" i="28" l="1"/>
  <c r="E93" i="28"/>
  <c r="E94" i="28"/>
  <c r="E95" i="28"/>
  <c r="E96" i="28"/>
  <c r="E91" i="28"/>
  <c r="F42" i="9" l="1"/>
  <c r="F41" i="9"/>
  <c r="K42" i="9"/>
  <c r="K40" i="9"/>
  <c r="H19" i="11"/>
  <c r="I19" i="11" s="1"/>
  <c r="H20" i="11"/>
  <c r="I20" i="11" s="1"/>
  <c r="H32" i="11"/>
  <c r="I32" i="11" s="1"/>
  <c r="H28" i="11"/>
  <c r="I28" i="11" s="1"/>
  <c r="H31" i="11"/>
  <c r="I31" i="11" s="1"/>
  <c r="H29" i="11"/>
  <c r="I29" i="11" s="1"/>
  <c r="H17" i="11"/>
  <c r="I17" i="11" s="1"/>
  <c r="H11" i="11"/>
  <c r="I11" i="11" s="1"/>
  <c r="L42" i="9" l="1"/>
  <c r="E49" i="28" s="1"/>
  <c r="G42" i="9"/>
  <c r="E63" i="28" s="1"/>
  <c r="K41" i="9"/>
  <c r="L41" i="9" s="1"/>
  <c r="E48" i="28" s="1"/>
  <c r="G41" i="9"/>
  <c r="E62" i="28" s="1"/>
  <c r="L40" i="9"/>
  <c r="E47" i="28" s="1"/>
  <c r="F40" i="9"/>
  <c r="G40" i="9" s="1"/>
  <c r="K39" i="9"/>
  <c r="L39" i="9" s="1"/>
  <c r="K38" i="9"/>
  <c r="L38" i="9" s="1"/>
  <c r="K37" i="9"/>
  <c r="L37" i="9" s="1"/>
  <c r="E44" i="28" s="1"/>
  <c r="F37" i="9"/>
  <c r="G37" i="9" s="1"/>
  <c r="K36" i="9"/>
  <c r="L36" i="9" s="1"/>
  <c r="E43" i="28" s="1"/>
  <c r="F36" i="9"/>
  <c r="G36" i="9" s="1"/>
  <c r="E61" i="28" s="1"/>
  <c r="K35" i="9"/>
  <c r="L35" i="9" s="1"/>
  <c r="F35" i="9"/>
  <c r="G35" i="9" s="1"/>
  <c r="E60" i="28" s="1"/>
  <c r="K34" i="9"/>
  <c r="L34" i="9" s="1"/>
  <c r="E41" i="28" s="1"/>
  <c r="F34" i="9"/>
  <c r="G34" i="9" s="1"/>
  <c r="K33" i="9"/>
  <c r="L33" i="9" s="1"/>
  <c r="E40" i="28" s="1"/>
  <c r="F33" i="9"/>
  <c r="G33" i="9" s="1"/>
  <c r="K32" i="9"/>
  <c r="L32" i="9" s="1"/>
  <c r="E39" i="28" s="1"/>
  <c r="F32" i="9"/>
  <c r="G32" i="9" s="1"/>
  <c r="E58" i="28" s="1"/>
  <c r="K31" i="9"/>
  <c r="L31" i="9" s="1"/>
  <c r="E38" i="28" s="1"/>
  <c r="F31" i="9"/>
  <c r="G31" i="9" s="1"/>
  <c r="K30" i="9"/>
  <c r="L30" i="9" s="1"/>
  <c r="F30" i="9"/>
  <c r="G30" i="9" s="1"/>
  <c r="E57" i="28" s="1"/>
  <c r="K29" i="9"/>
  <c r="L29" i="9" s="1"/>
  <c r="E36" i="28" s="1"/>
  <c r="F29" i="9"/>
  <c r="G29" i="9" s="1"/>
  <c r="E56" i="28" s="1"/>
  <c r="K28" i="9"/>
  <c r="L28" i="9" s="1"/>
  <c r="E35" i="28" s="1"/>
  <c r="F28" i="9"/>
  <c r="G28" i="9" s="1"/>
  <c r="K27" i="9"/>
  <c r="L27" i="9" s="1"/>
  <c r="F27" i="9"/>
  <c r="G27" i="9" s="1"/>
  <c r="E55" i="28" s="1"/>
  <c r="K26" i="9"/>
  <c r="L26" i="9" s="1"/>
  <c r="E33" i="28" s="1"/>
  <c r="F26" i="9"/>
  <c r="G26" i="9" s="1"/>
  <c r="E54" i="28" s="1"/>
  <c r="K25" i="9"/>
  <c r="L25" i="9" s="1"/>
  <c r="E32" i="28" s="1"/>
  <c r="F25" i="9"/>
  <c r="G25" i="9" s="1"/>
  <c r="K24" i="9"/>
  <c r="L24" i="9" s="1"/>
  <c r="E31" i="28" s="1"/>
  <c r="F24" i="9"/>
  <c r="G24" i="9" s="1"/>
  <c r="E53" i="28" s="1"/>
  <c r="K23" i="9"/>
  <c r="L23" i="9" s="1"/>
  <c r="F23" i="9"/>
  <c r="G23" i="9" s="1"/>
  <c r="E52" i="28" s="1"/>
  <c r="K22" i="9"/>
  <c r="L22" i="9" s="1"/>
  <c r="E29" i="28" s="1"/>
  <c r="F22" i="9"/>
  <c r="G22" i="9" s="1"/>
  <c r="K21" i="9"/>
  <c r="L21" i="9" s="1"/>
  <c r="E28" i="28" s="1"/>
  <c r="F21" i="9"/>
  <c r="K20" i="9"/>
  <c r="F20" i="9"/>
  <c r="G20" i="9" s="1"/>
  <c r="E50" i="28" s="1"/>
  <c r="Q13" i="9"/>
  <c r="L13" i="9"/>
  <c r="M13" i="9" s="1"/>
  <c r="N13" i="9" s="1"/>
  <c r="Q12" i="9"/>
  <c r="L12" i="9"/>
  <c r="M12" i="9" s="1"/>
  <c r="N12" i="9" s="1"/>
  <c r="G12" i="9"/>
  <c r="H12" i="9" s="1"/>
  <c r="I12" i="9" s="1"/>
  <c r="Q11" i="9"/>
  <c r="R11" i="9" s="1"/>
  <c r="S11" i="9" s="1"/>
  <c r="E11" i="28" s="1"/>
  <c r="L11" i="9"/>
  <c r="M11" i="9" s="1"/>
  <c r="N11" i="9" s="1"/>
  <c r="E24" i="28" s="1"/>
  <c r="G11" i="9"/>
  <c r="Q10" i="9"/>
  <c r="R10" i="9" s="1"/>
  <c r="S10" i="9" s="1"/>
  <c r="E10" i="28" s="1"/>
  <c r="L10" i="9"/>
  <c r="G10" i="9"/>
  <c r="H10" i="9" s="1"/>
  <c r="I10" i="9" s="1"/>
  <c r="E17" i="28" s="1"/>
  <c r="Q9" i="9"/>
  <c r="R9" i="9" s="1"/>
  <c r="S9" i="9" s="1"/>
  <c r="E9" i="28" s="1"/>
  <c r="L9" i="9"/>
  <c r="M9" i="9" s="1"/>
  <c r="N9" i="9" s="1"/>
  <c r="E23" i="28" s="1"/>
  <c r="G9" i="9"/>
  <c r="H9" i="9" s="1"/>
  <c r="I9" i="9" s="1"/>
  <c r="E16" i="28" s="1"/>
  <c r="Q8" i="9"/>
  <c r="R8" i="9" s="1"/>
  <c r="S8" i="9" s="1"/>
  <c r="E8" i="28" s="1"/>
  <c r="L8" i="9"/>
  <c r="M8" i="9" s="1"/>
  <c r="N8" i="9" s="1"/>
  <c r="E22" i="28" s="1"/>
  <c r="G8" i="9"/>
  <c r="H8" i="9" s="1"/>
  <c r="I8" i="9" s="1"/>
  <c r="E15" i="28" s="1"/>
  <c r="R7" i="9"/>
  <c r="S7" i="9" s="1"/>
  <c r="E7" i="28" s="1"/>
  <c r="M7" i="9"/>
  <c r="N7" i="9" s="1"/>
  <c r="E21" i="28" s="1"/>
  <c r="H7" i="9"/>
  <c r="I7" i="9" s="1"/>
  <c r="E14" i="28" s="1"/>
  <c r="Q6" i="9"/>
  <c r="R6" i="9" s="1"/>
  <c r="S6" i="9" s="1"/>
  <c r="E6" i="28" s="1"/>
  <c r="L6" i="9"/>
  <c r="M6" i="9" s="1"/>
  <c r="N6" i="9" s="1"/>
  <c r="E20" i="28" s="1"/>
  <c r="G6" i="9"/>
  <c r="H6" i="9" s="1"/>
  <c r="I6" i="9" s="1"/>
  <c r="E13" i="28" s="1"/>
  <c r="D5" i="9"/>
  <c r="L5" i="9" s="1"/>
  <c r="M5" i="9" s="1"/>
  <c r="J17" i="11"/>
  <c r="E89" i="28" s="1"/>
  <c r="J29" i="11"/>
  <c r="E74" i="28" s="1"/>
  <c r="J31" i="11"/>
  <c r="E76" i="28" s="1"/>
  <c r="J28" i="11"/>
  <c r="J32" i="11"/>
  <c r="J20" i="11"/>
  <c r="J19" i="11"/>
  <c r="E64" i="28" s="1"/>
  <c r="J11" i="11"/>
  <c r="H16" i="11"/>
  <c r="I16" i="11" s="1"/>
  <c r="H26" i="11"/>
  <c r="H30" i="11"/>
  <c r="H27" i="11"/>
  <c r="H10" i="11"/>
  <c r="H24" i="11"/>
  <c r="H8" i="11"/>
  <c r="H25" i="11"/>
  <c r="H22" i="11"/>
  <c r="H6" i="11"/>
  <c r="I6" i="11" s="1"/>
  <c r="J6" i="11" s="1"/>
  <c r="C5" i="13"/>
  <c r="E5" i="13" s="1"/>
  <c r="C6" i="13"/>
  <c r="E6" i="13" s="1"/>
  <c r="E97" i="28"/>
  <c r="I21" i="11" l="1"/>
  <c r="J21" i="11" s="1"/>
  <c r="E66" i="28" s="1"/>
  <c r="I24" i="11"/>
  <c r="J24" i="11" s="1"/>
  <c r="E69" i="28" s="1"/>
  <c r="I14" i="11"/>
  <c r="J14" i="11" s="1"/>
  <c r="E86" i="28" s="1"/>
  <c r="I25" i="11"/>
  <c r="J25" i="11" s="1"/>
  <c r="E70" i="28" s="1"/>
  <c r="I15" i="11"/>
  <c r="J15" i="11" s="1"/>
  <c r="E87" i="28" s="1"/>
  <c r="I22" i="11"/>
  <c r="J22" i="11" s="1"/>
  <c r="I12" i="11"/>
  <c r="J12" i="11" s="1"/>
  <c r="E84" i="28" s="1"/>
  <c r="I23" i="11"/>
  <c r="J23" i="11" s="1"/>
  <c r="E68" i="28" s="1"/>
  <c r="I9" i="11"/>
  <c r="J9" i="11" s="1"/>
  <c r="E81" i="28" s="1"/>
  <c r="I13" i="11"/>
  <c r="J13" i="11" s="1"/>
  <c r="E85" i="28" s="1"/>
  <c r="I30" i="11"/>
  <c r="J30" i="11" s="1"/>
  <c r="E75" i="28" s="1"/>
  <c r="I7" i="11"/>
  <c r="J7" i="11" s="1"/>
  <c r="E79" i="28" s="1"/>
  <c r="I26" i="11"/>
  <c r="J26" i="11" s="1"/>
  <c r="E71" i="28" s="1"/>
  <c r="I10" i="11"/>
  <c r="J10" i="11" s="1"/>
  <c r="E82" i="28" s="1"/>
  <c r="I8" i="11"/>
  <c r="J8" i="11" s="1"/>
  <c r="E80" i="28" s="1"/>
  <c r="I27" i="11"/>
  <c r="J27" i="11" s="1"/>
  <c r="E72" i="28" s="1"/>
  <c r="H11" i="9"/>
  <c r="I11" i="9" s="1"/>
  <c r="F97" i="28"/>
  <c r="C11" i="30" s="1"/>
  <c r="E7" i="13"/>
  <c r="B13" i="12"/>
  <c r="C13" i="12" s="1"/>
  <c r="G5" i="9"/>
  <c r="H5" i="9" s="1"/>
  <c r="I5" i="9" s="1"/>
  <c r="E12" i="28" s="1"/>
  <c r="Q5" i="9"/>
  <c r="R5" i="9" s="1"/>
  <c r="S5" i="9" s="1"/>
  <c r="E78" i="28"/>
  <c r="T13" i="9"/>
  <c r="E26" i="28"/>
  <c r="M38" i="9"/>
  <c r="E45" i="28"/>
  <c r="T12" i="9"/>
  <c r="E25" i="28"/>
  <c r="M31" i="9"/>
  <c r="M33" i="9"/>
  <c r="E59" i="28"/>
  <c r="M39" i="9"/>
  <c r="E46" i="28"/>
  <c r="M23" i="9"/>
  <c r="E30" i="28"/>
  <c r="M30" i="9"/>
  <c r="E37" i="28"/>
  <c r="M27" i="9"/>
  <c r="E34" i="28"/>
  <c r="M35" i="9"/>
  <c r="E42" i="28"/>
  <c r="E65" i="28"/>
  <c r="E77" i="28"/>
  <c r="E90" i="28"/>
  <c r="E83" i="28"/>
  <c r="E73" i="28"/>
  <c r="E3" i="28"/>
  <c r="B10" i="12"/>
  <c r="C10" i="12" s="1"/>
  <c r="B9" i="12"/>
  <c r="C9" i="12" s="1"/>
  <c r="E2" i="28"/>
  <c r="B11" i="12"/>
  <c r="C11" i="12" s="1"/>
  <c r="E4" i="28"/>
  <c r="F4" i="28" s="1"/>
  <c r="C3" i="30" s="1"/>
  <c r="J16" i="11"/>
  <c r="M16" i="9"/>
  <c r="T9" i="9"/>
  <c r="M32" i="9"/>
  <c r="T6" i="9"/>
  <c r="T7" i="9"/>
  <c r="T10" i="9"/>
  <c r="M28" i="9"/>
  <c r="M36" i="9"/>
  <c r="N5" i="9"/>
  <c r="L20" i="9"/>
  <c r="M29" i="9"/>
  <c r="F44" i="9"/>
  <c r="G44" i="9" s="1"/>
  <c r="B8" i="12" s="1"/>
  <c r="C8" i="12" s="1"/>
  <c r="M22" i="9"/>
  <c r="M25" i="9"/>
  <c r="M26" i="9"/>
  <c r="M34" i="9"/>
  <c r="M37" i="9"/>
  <c r="M41" i="9"/>
  <c r="M42" i="9"/>
  <c r="T8" i="9"/>
  <c r="M24" i="9"/>
  <c r="M40" i="9"/>
  <c r="G21" i="9"/>
  <c r="E67" i="28" l="1"/>
  <c r="F77" i="28" s="1"/>
  <c r="C9" i="30" s="1"/>
  <c r="E18" i="28"/>
  <c r="F18" i="28" s="1"/>
  <c r="C5" i="30" s="1"/>
  <c r="T11" i="9"/>
  <c r="J33" i="11"/>
  <c r="B12" i="12" s="1"/>
  <c r="C12" i="12" s="1"/>
  <c r="I33" i="11"/>
  <c r="R16" i="9"/>
  <c r="H16" i="9"/>
  <c r="I16" i="9"/>
  <c r="B6" i="12" s="1"/>
  <c r="C6" i="12" s="1"/>
  <c r="F3" i="28"/>
  <c r="S16" i="9"/>
  <c r="B4" i="12" s="1"/>
  <c r="C4" i="12" s="1"/>
  <c r="E5" i="28"/>
  <c r="N16" i="9"/>
  <c r="B7" i="12" s="1"/>
  <c r="C7" i="12" s="1"/>
  <c r="E19" i="28"/>
  <c r="M21" i="9"/>
  <c r="E51" i="28"/>
  <c r="F63" i="28" s="1"/>
  <c r="M20" i="9"/>
  <c r="E27" i="28"/>
  <c r="F49" i="28" s="1"/>
  <c r="E88" i="28"/>
  <c r="F96" i="28" s="1"/>
  <c r="T5" i="9"/>
  <c r="F11" i="28" l="1"/>
  <c r="C4" i="30" s="1"/>
  <c r="F26" i="28"/>
  <c r="C6" i="30" s="1"/>
  <c r="C8" i="30"/>
  <c r="C2" i="30"/>
  <c r="C10" i="30"/>
  <c r="T16" i="9"/>
  <c r="K44" i="9"/>
  <c r="L44" i="9" s="1"/>
  <c r="M44" i="9" s="1"/>
  <c r="E98" i="28" l="1"/>
  <c r="B5" i="12"/>
  <c r="B15" i="12" l="1"/>
  <c r="C5" i="12"/>
  <c r="C16" i="12" s="1"/>
  <c r="C7" i="30"/>
  <c r="C12" i="30" s="1"/>
  <c r="F98" i="28"/>
</calcChain>
</file>

<file path=xl/sharedStrings.xml><?xml version="1.0" encoding="utf-8"?>
<sst xmlns="http://schemas.openxmlformats.org/spreadsheetml/2006/main" count="672" uniqueCount="246">
  <si>
    <t>offerta oraria</t>
  </si>
  <si>
    <t>Frequenza</t>
  </si>
  <si>
    <t>Tempo 
Unitario</t>
  </si>
  <si>
    <t>MATERA</t>
  </si>
  <si>
    <t>POTENZA</t>
  </si>
  <si>
    <t>BARI</t>
  </si>
  <si>
    <t>TOTALI</t>
  </si>
  <si>
    <t xml:space="preserve">Frequenza 
Visita </t>
  </si>
  <si>
    <t>tempo</t>
  </si>
  <si>
    <t>Costo 
Totale</t>
  </si>
  <si>
    <t xml:space="preserve">Costo 
Totale </t>
  </si>
  <si>
    <t>10 gg</t>
  </si>
  <si>
    <t>al rientro</t>
  </si>
  <si>
    <t>Pulizia Officina- impianti fissi</t>
  </si>
  <si>
    <t>giornaliera</t>
  </si>
  <si>
    <t>Pulizia Fondazione</t>
  </si>
  <si>
    <t>ogni 15 gg</t>
  </si>
  <si>
    <t>Rifornimenti AB</t>
  </si>
  <si>
    <t>giornaliero</t>
  </si>
  <si>
    <t>subtotali</t>
  </si>
  <si>
    <t xml:space="preserve">Tempo Bari
Unitario </t>
  </si>
  <si>
    <t xml:space="preserve">Tempo Potenza
Unitario </t>
  </si>
  <si>
    <t>at 300</t>
  </si>
  <si>
    <t>ra</t>
  </si>
  <si>
    <t>Pulizia Rotabili
 NORMALE</t>
  </si>
  <si>
    <t>Pulizia Rotabili 
SOMMARIA</t>
  </si>
  <si>
    <t>Lavaggio Cassa</t>
  </si>
  <si>
    <t>Lavaggio Pavimenti</t>
  </si>
  <si>
    <t>Pulizia Volante Rapida</t>
  </si>
  <si>
    <t>Pulizia Pezzi sciolti</t>
  </si>
  <si>
    <t>Rifornimento Rotabili</t>
  </si>
  <si>
    <t>Pulizia Impianti Fissi</t>
  </si>
  <si>
    <t>Tabella Generale Annua</t>
  </si>
  <si>
    <t>Numero Mezzi</t>
  </si>
  <si>
    <t>Totali</t>
  </si>
  <si>
    <t>Stazione</t>
  </si>
  <si>
    <t>Mq. Struttura</t>
  </si>
  <si>
    <t>Ore servizio</t>
  </si>
  <si>
    <t>Piazzale (ettari)</t>
  </si>
  <si>
    <t>Periodicità</t>
  </si>
  <si>
    <t>bisettimanale</t>
  </si>
  <si>
    <t>Riepilogo</t>
  </si>
  <si>
    <t>Settori</t>
  </si>
  <si>
    <t>Automobilistico Bari</t>
  </si>
  <si>
    <t>Ferroviario Bari</t>
  </si>
  <si>
    <t>Automobilistico Matera</t>
  </si>
  <si>
    <t>Automobilistico Potenza</t>
  </si>
  <si>
    <t>Ferroviario Potenza</t>
  </si>
  <si>
    <t>Importo Annuo</t>
  </si>
  <si>
    <t>Ore annue Servizio</t>
  </si>
  <si>
    <t>mensile</t>
  </si>
  <si>
    <t>Importo Servizio</t>
  </si>
  <si>
    <t>Ore Totali servizio</t>
  </si>
  <si>
    <t>Uffici Direzionali Bari - Sede di Bari Centrale</t>
  </si>
  <si>
    <t>Fabbricato Stazione di Bari Scalo</t>
  </si>
  <si>
    <t>Ufficio Marketing</t>
  </si>
  <si>
    <t>Fermata Policlinico</t>
  </si>
  <si>
    <t>Palazzina Deposito in Bari Scalo</t>
  </si>
  <si>
    <t>Ambulatorio Medico Bari Scalo</t>
  </si>
  <si>
    <t>Sala D'attesa Macchinisti Bari Scalo</t>
  </si>
  <si>
    <t>Magazzini Reparti 11,12, 13</t>
  </si>
  <si>
    <t>Ufficio Magazzino, Lavori SPP</t>
  </si>
  <si>
    <t>Ufficio CUOT</t>
  </si>
  <si>
    <t>Ufficio del Personale Addetto alla Mobilità</t>
  </si>
  <si>
    <t>Locale Guardiania</t>
  </si>
  <si>
    <t>Settore Automobilistico</t>
  </si>
  <si>
    <t>Pulizia Ordinaria Mezzi</t>
  </si>
  <si>
    <t>Settore Ferroviario</t>
  </si>
  <si>
    <t>Direzione Esercizio Bari</t>
  </si>
  <si>
    <t>Deposito Autobus Bari</t>
  </si>
  <si>
    <t>Officina Automotrici</t>
  </si>
  <si>
    <t>Officina Meccanica</t>
  </si>
  <si>
    <t>Officina AT in Turno</t>
  </si>
  <si>
    <t>Reparto Verifica</t>
  </si>
  <si>
    <t>Reparto I.E.</t>
  </si>
  <si>
    <t>Reparto Apparati Centrali</t>
  </si>
  <si>
    <t>Stazione di Bari S. Andrea</t>
  </si>
  <si>
    <t>Direzione Esercizio Potenza</t>
  </si>
  <si>
    <t>Direzione Esercizio Matera</t>
  </si>
  <si>
    <t>Officina Rialzo</t>
  </si>
  <si>
    <t>Fabbricato Stazione Potenza Città</t>
  </si>
  <si>
    <t>Fabbricato Stazione Potenza Inferiore Scalo</t>
  </si>
  <si>
    <t xml:space="preserve">E l e n c o   I m p i a n t i   F i s s i   e  O f f i c i n e </t>
  </si>
  <si>
    <t xml:space="preserve">S E R V I Z I O    D I    P U L I Z  I A   S T A Z I O N I   F E R R O V I A R I E </t>
  </si>
  <si>
    <t>Sede</t>
  </si>
  <si>
    <t xml:space="preserve">Servizio </t>
  </si>
  <si>
    <t>Pulizia - - Raccolta e smaltimento Toner</t>
  </si>
  <si>
    <t>Totale</t>
  </si>
  <si>
    <t>e</t>
  </si>
  <si>
    <t>f</t>
  </si>
  <si>
    <t>h</t>
  </si>
  <si>
    <t>b</t>
  </si>
  <si>
    <t>Servizio</t>
  </si>
  <si>
    <t xml:space="preserve">Pulizia Stazione di Castelluccio </t>
  </si>
  <si>
    <t>Pulizia Stazione di Lagonegro</t>
  </si>
  <si>
    <t>Stazione Irsina</t>
  </si>
  <si>
    <t>Stazione di Venusio</t>
  </si>
  <si>
    <t>Controllo depuratore</t>
  </si>
  <si>
    <t>Pulizia Ordinaria Mezzi  Castelluccio</t>
  </si>
  <si>
    <t>Pulizia Sommaria Mezzo Castelluccio</t>
  </si>
  <si>
    <t>Pulizia Rotabili SOMMARIA Gravina</t>
  </si>
  <si>
    <t>Pulizia Rotabili SOMMARIA Matera</t>
  </si>
  <si>
    <t>semestrale</t>
  </si>
  <si>
    <t>Impianto</t>
  </si>
  <si>
    <t>i</t>
  </si>
  <si>
    <t>d</t>
  </si>
  <si>
    <t>Uffici Direzionali Potenza - Sede di Potenza</t>
  </si>
  <si>
    <t>Bagni Stazione Bari Policlinico</t>
  </si>
  <si>
    <t>Locali Tecnici Bari</t>
  </si>
  <si>
    <t>Pulizia Rotabili RADICALE con Sanitizzazioni</t>
  </si>
  <si>
    <t>Presidio di Pulizia Bari Centrale</t>
  </si>
  <si>
    <t>Apertura / Chiusura Stazioni Periferiche</t>
  </si>
  <si>
    <t xml:space="preserve">S E R V I Z I O    D I    APERTURA E CHIUSURA   S T A Z I O N I   F E R R O V I A R I E </t>
  </si>
  <si>
    <t>TOTALE</t>
  </si>
  <si>
    <t xml:space="preserve"> Bari Centrale</t>
  </si>
  <si>
    <t>Pulizia Sommaria Mezzi</t>
  </si>
  <si>
    <t>Pulizia Radicale con Sanitizzazione</t>
  </si>
  <si>
    <t>Frequenza Intervento</t>
  </si>
  <si>
    <t>udt sb</t>
  </si>
  <si>
    <t>Uffici di Bari Scalo</t>
  </si>
  <si>
    <t>Reparto Elettromeccanico</t>
  </si>
  <si>
    <t>Palazzina Uffici - Deposito di Matera Serra Rifusa</t>
  </si>
  <si>
    <t>Rimessa  AutoBus di Matera Serra Rifusa</t>
  </si>
  <si>
    <t>staddler</t>
  </si>
  <si>
    <t>Stazione di Bari Centrale</t>
  </si>
  <si>
    <t>Officina Automobilistica</t>
  </si>
  <si>
    <t>Rimessa Autobus</t>
  </si>
  <si>
    <t>Presidio Pulizia Stazione/Bagni dalle ore 16.00 alle 22.00 Lunedi Sabato escluso festivi</t>
  </si>
  <si>
    <t>a</t>
  </si>
  <si>
    <t>“Pulizia e sanificazione Uffici Direzionali Bari</t>
  </si>
  <si>
    <t>“Pulizia e sanificazione Uffici Direzionali Potenza</t>
  </si>
  <si>
    <t>c</t>
  </si>
  <si>
    <t>“Pulizia e sanificazione uffici, ambienti e mezzi automobilistici, pulizia settore automobilistico Bari”</t>
  </si>
  <si>
    <t>“Pulizia e sanificazione uffici, ambienti e mezzi automobilistici, pulizia settore automobilistico Matera”</t>
  </si>
  <si>
    <t>“Pulizia e sanificazione uffici, ambienti e mezzi automobilistici, pulizia settore automobilistico Potenza”</t>
  </si>
  <si>
    <t>“Pulizia e sanificazione uffici, ambienti e mezzi rotabili, pulizia settore ferroviario Bari”</t>
  </si>
  <si>
    <t>g</t>
  </si>
  <si>
    <t>“Pulizia e sanificazione uffici, ambienti e mezzi rotabili, pulizia settore ferroviario Potenza”</t>
  </si>
  <si>
    <t>“Pulizia e sanificazione stazioni Potenza e provincia”</t>
  </si>
  <si>
    <t>“Pulizia e sanificazione stazioni Bari e provincia”</t>
  </si>
  <si>
    <t>j</t>
  </si>
  <si>
    <t>Oneri per la Sicurezza</t>
  </si>
  <si>
    <t>CC</t>
  </si>
  <si>
    <t>Uffici Direzionali Potenza</t>
  </si>
  <si>
    <t>Uffici Direzionali Bari</t>
  </si>
  <si>
    <t>Pulizia Rotabili RADICALE con Sanitizzazioni at 300</t>
  </si>
  <si>
    <t>Pulizia Rotabili RADICALE con Sanitizzazioni udt sb</t>
  </si>
  <si>
    <t>Pulizia Rotabili RADICALE con Sanitizzazioni staddler</t>
  </si>
  <si>
    <t>Pulizia Rotabili NORMALE at 300</t>
  </si>
  <si>
    <t>Pulizia Rotabili NORMALE udt sb</t>
  </si>
  <si>
    <t>Pulizia Rotabili
 NORMALE staddler</t>
  </si>
  <si>
    <t>Pulizia Rotabili 
SOMMARIA at 300</t>
  </si>
  <si>
    <t>Pulizia Rotabili 
SOMMARIA udt sb</t>
  </si>
  <si>
    <t>Pulizia Rotabili 
SOMMARIA staddler</t>
  </si>
  <si>
    <t>Lavaggio Cassa at 300</t>
  </si>
  <si>
    <t>Lavaggio Cassa udt sb</t>
  </si>
  <si>
    <t>Lavaggio Cassa staddler</t>
  </si>
  <si>
    <t>Lavaggio Pavimenti at 300</t>
  </si>
  <si>
    <t>Lavaggio Pavimenti udt sb</t>
  </si>
  <si>
    <t>Lavaggio Pavimenti staddler</t>
  </si>
  <si>
    <t>Pulizia Volante Rapida at 300</t>
  </si>
  <si>
    <t>Pulizia Volante Rapida udt sb</t>
  </si>
  <si>
    <t>Pulizia Volante Rapida staddler</t>
  </si>
  <si>
    <t>Pulizia Rotabili SOMMARIA Gravina ra</t>
  </si>
  <si>
    <t>Pulizia Rotabili SOMMARIA Matera ra</t>
  </si>
  <si>
    <t xml:space="preserve">Pulizia Pezzi sciolti </t>
  </si>
  <si>
    <t xml:space="preserve">Rifornimento Rotabili </t>
  </si>
  <si>
    <t xml:space="preserve">Pulizia Impianti Fissi </t>
  </si>
  <si>
    <t>Dormitorio di Avigliano</t>
  </si>
  <si>
    <t>Dormitorio di Genzano</t>
  </si>
  <si>
    <t>Pulizia Stazione di Altamura</t>
  </si>
  <si>
    <t>Pulizia Stazione di Binetto</t>
  </si>
  <si>
    <t>Pulizia Stazione di Gravina</t>
  </si>
  <si>
    <t>Pulizia Stazione di Grumo</t>
  </si>
  <si>
    <t>Pulizia Stazione di Matera Centrale</t>
  </si>
  <si>
    <t>Pulizia Stazione di Matera Sud</t>
  </si>
  <si>
    <t>Pulizia Stazione di Matera Villa Longo</t>
  </si>
  <si>
    <t>Pulizia Stazione di Modugno</t>
  </si>
  <si>
    <t>Pulizia Stazione di Palo</t>
  </si>
  <si>
    <t>Pulizia Stazione di Toritto</t>
  </si>
  <si>
    <t>Pulizia Stazione di Matera Serra Rifusa</t>
  </si>
  <si>
    <t>Pulizia Stazione Irsina</t>
  </si>
  <si>
    <t>Pulizia Stazione di Venusio</t>
  </si>
  <si>
    <t>Apertura e Chiusura Stazione di Matera Villa Longo</t>
  </si>
  <si>
    <t>Apertura e Chiusura Stazione di Binetto</t>
  </si>
  <si>
    <t>Apertura e Chiusura Stazione di Grumo</t>
  </si>
  <si>
    <t>Apertura e Chiusura Stazione di Modugno</t>
  </si>
  <si>
    <t>Apertura e Chiusura Stazione di Palo</t>
  </si>
  <si>
    <t>Apertura e Chiusura Stazione di Mellitto</t>
  </si>
  <si>
    <t>Pulizia Stazione di Acerenza</t>
  </si>
  <si>
    <t>Pulizia Stazione di Avigliano Città</t>
  </si>
  <si>
    <t>Pulizia Stazione di Avigliano Lucania</t>
  </si>
  <si>
    <t>Pulizia Stazione di Genzano</t>
  </si>
  <si>
    <t>Pulizia Stazione di Potenza Città</t>
  </si>
  <si>
    <t>Pulizia Stazione di Potenza S. Maria</t>
  </si>
  <si>
    <t>Pulizia Dormitorio di Avigliano</t>
  </si>
  <si>
    <t>Pulizia Dormitorio di Genzano</t>
  </si>
  <si>
    <t>Pulizia Stazione di Rione Mancusi (PZ)</t>
  </si>
  <si>
    <t>Pulizia Stazione di Potenza Inferiore</t>
  </si>
  <si>
    <t>Pulizia Stazione di Potenza S. Rocco</t>
  </si>
  <si>
    <t>Pulizia Stazione di Potenza Moccaro</t>
  </si>
  <si>
    <t>Struttura</t>
  </si>
  <si>
    <t>Stazione di Matera Villa Longo</t>
  </si>
  <si>
    <t>Stazione di Binetto</t>
  </si>
  <si>
    <t>Stazione di Grumo</t>
  </si>
  <si>
    <t>Stazione di Modugno</t>
  </si>
  <si>
    <t>Stazione di Palo</t>
  </si>
  <si>
    <t>Stazione di Mellitto</t>
  </si>
  <si>
    <t>Stazione di Altamura</t>
  </si>
  <si>
    <t>Stazione di Avigliano Città</t>
  </si>
  <si>
    <t>Stazione di Avigliano Lucania</t>
  </si>
  <si>
    <t>Stazione di Genzano</t>
  </si>
  <si>
    <t>Stazione di Gravina</t>
  </si>
  <si>
    <t xml:space="preserve">Stazione di Castelluccio </t>
  </si>
  <si>
    <t>Stazione di Matera Centrale</t>
  </si>
  <si>
    <t>Stazione di Matera Sud</t>
  </si>
  <si>
    <t>Stazione di Potenza Città</t>
  </si>
  <si>
    <t>Stazione di Potenza S. Maria</t>
  </si>
  <si>
    <t>Stazione di Lagonegro</t>
  </si>
  <si>
    <t>Stazione di Toritto</t>
  </si>
  <si>
    <t>Stazione di Matera Serra Rifusa</t>
  </si>
  <si>
    <t>Stazione di Rione Mancusi (PZ)</t>
  </si>
  <si>
    <t>Stazione di Potenza Inferiore</t>
  </si>
  <si>
    <t>Stazione di Potenza S. Rocco</t>
  </si>
  <si>
    <t>Stazione di Potenza Moccaro</t>
  </si>
  <si>
    <t>Somma di Importo Annuo</t>
  </si>
  <si>
    <t>+</t>
  </si>
  <si>
    <t>settimanale</t>
  </si>
  <si>
    <t>quindicinale</t>
  </si>
  <si>
    <t>Centro di Costo</t>
  </si>
  <si>
    <t>Totale per centro di costo</t>
  </si>
  <si>
    <t>st</t>
  </si>
  <si>
    <t>Stazioni Varie</t>
  </si>
  <si>
    <t>a canone</t>
  </si>
  <si>
    <t>a misura</t>
  </si>
  <si>
    <t>Pulizia Ridotta (a richiesta)</t>
  </si>
  <si>
    <t>Pulizia Straordinaria (a richiesta)</t>
  </si>
  <si>
    <t>Tipologia di Fatturazione</t>
  </si>
  <si>
    <t>Ore richieste per servizio</t>
  </si>
  <si>
    <t xml:space="preserve">T O T A L E         A N N U O </t>
  </si>
  <si>
    <t>Oneri Sicurezza non soggetti a ribasso</t>
  </si>
  <si>
    <t>S E R V I Z I O    D I    P U L I Z  I A     U F F I C I   D I R E Z I O N A L I</t>
  </si>
  <si>
    <t>Valori Annui Riepilogativi</t>
  </si>
  <si>
    <t>Nr. Ore annue richieste dal servizio</t>
  </si>
  <si>
    <t>Stazioni Periferiche</t>
  </si>
  <si>
    <t>Dormitorio di Gravina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</si>
</sst>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[$€-410]\ * #,##0.00_-;\-[$€-410]\ * #,##0.00_-;_-[$€-410]\ * &quot;-&quot;??_-;_-@_-"/>
    <numFmt numFmtId="167" formatCode="#,##0_ ;\-#,##0\ "/>
    <numFmt numFmtId="168" formatCode="0.0000%"/>
    <numFmt numFmtId="169" formatCode="_(&quot;€&quot;* #,##0.00_);_(&quot;€&quot;* \(#,##0.00\);_(&quot;€&quot;* &quot;-&quot;??_);_(@_)"/>
    <numFmt numFmtId="170" formatCode="_-* #,##0.000_-;\-* #,##0.000_-;_-* &quot;-&quot;?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5">
    <xf numFmtId="0" fontId="0" fillId="0" borderId="0" xfId="0"/>
    <xf numFmtId="44" fontId="3" fillId="0" borderId="14" xfId="2" applyFont="1" applyFill="1" applyBorder="1" applyAlignment="1">
      <alignment horizontal="center" vertical="center"/>
    </xf>
    <xf numFmtId="44" fontId="4" fillId="2" borderId="2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44" fontId="0" fillId="7" borderId="0" xfId="2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44" fontId="0" fillId="7" borderId="0" xfId="0" applyNumberFormat="1" applyFill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43" fontId="0" fillId="0" borderId="3" xfId="1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vertical="center"/>
    </xf>
    <xf numFmtId="44" fontId="4" fillId="6" borderId="15" xfId="0" applyNumberFormat="1" applyFont="1" applyFill="1" applyBorder="1" applyAlignment="1">
      <alignment vertical="center"/>
    </xf>
    <xf numFmtId="43" fontId="0" fillId="7" borderId="3" xfId="1" applyFont="1" applyFill="1" applyBorder="1" applyAlignment="1">
      <alignment horizontal="center" vertical="center"/>
    </xf>
    <xf numFmtId="43" fontId="0" fillId="7" borderId="3" xfId="1" applyFont="1" applyFill="1" applyBorder="1" applyAlignment="1">
      <alignment vertical="center"/>
    </xf>
    <xf numFmtId="44" fontId="0" fillId="7" borderId="8" xfId="2" applyFont="1" applyFill="1" applyBorder="1" applyAlignment="1">
      <alignment vertical="center"/>
    </xf>
    <xf numFmtId="43" fontId="0" fillId="7" borderId="3" xfId="1" applyNumberFormat="1" applyFont="1" applyFill="1" applyBorder="1" applyAlignment="1">
      <alignment horizontal="center" vertical="center"/>
    </xf>
    <xf numFmtId="43" fontId="9" fillId="7" borderId="3" xfId="1" applyFont="1" applyFill="1" applyBorder="1" applyAlignment="1">
      <alignment horizontal="center" vertical="center"/>
    </xf>
    <xf numFmtId="44" fontId="9" fillId="7" borderId="8" xfId="2" applyFont="1" applyFill="1" applyBorder="1" applyAlignment="1">
      <alignment vertical="center"/>
    </xf>
    <xf numFmtId="165" fontId="0" fillId="0" borderId="3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4" fontId="3" fillId="0" borderId="18" xfId="2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44" fontId="3" fillId="0" borderId="20" xfId="2" applyFont="1" applyFill="1" applyBorder="1" applyAlignment="1">
      <alignment horizontal="center" vertical="center" wrapText="1"/>
    </xf>
    <xf numFmtId="165" fontId="9" fillId="7" borderId="9" xfId="1" applyNumberFormat="1" applyFont="1" applyFill="1" applyBorder="1" applyAlignment="1">
      <alignment horizontal="center" vertical="center"/>
    </xf>
    <xf numFmtId="43" fontId="9" fillId="7" borderId="8" xfId="1" applyFont="1" applyFill="1" applyBorder="1" applyAlignment="1">
      <alignment horizontal="center" vertical="center"/>
    </xf>
    <xf numFmtId="165" fontId="0" fillId="7" borderId="9" xfId="1" applyNumberFormat="1" applyFont="1" applyFill="1" applyBorder="1" applyAlignment="1">
      <alignment horizontal="center" vertical="center"/>
    </xf>
    <xf numFmtId="43" fontId="0" fillId="7" borderId="11" xfId="1" applyFont="1" applyFill="1" applyBorder="1" applyAlignment="1">
      <alignment vertical="center"/>
    </xf>
    <xf numFmtId="44" fontId="9" fillId="7" borderId="12" xfId="2" applyFont="1" applyFill="1" applyBorder="1" applyAlignment="1">
      <alignment vertical="center"/>
    </xf>
    <xf numFmtId="44" fontId="3" fillId="0" borderId="40" xfId="2" applyFont="1" applyFill="1" applyBorder="1" applyAlignment="1">
      <alignment horizontal="center" vertical="center"/>
    </xf>
    <xf numFmtId="43" fontId="9" fillId="7" borderId="11" xfId="1" applyFont="1" applyFill="1" applyBorder="1" applyAlignment="1">
      <alignment horizontal="center" vertical="center"/>
    </xf>
    <xf numFmtId="44" fontId="0" fillId="7" borderId="12" xfId="2" applyFont="1" applyFill="1" applyBorder="1" applyAlignment="1">
      <alignment vertical="center"/>
    </xf>
    <xf numFmtId="44" fontId="3" fillId="0" borderId="15" xfId="2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0" fillId="7" borderId="45" xfId="1" applyNumberFormat="1" applyFont="1" applyFill="1" applyBorder="1" applyAlignment="1">
      <alignment horizontal="center" vertical="center"/>
    </xf>
    <xf numFmtId="44" fontId="4" fillId="6" borderId="46" xfId="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10" fillId="7" borderId="47" xfId="1" applyNumberFormat="1" applyFont="1" applyFill="1" applyBorder="1" applyAlignment="1">
      <alignment horizontal="center" vertical="center"/>
    </xf>
    <xf numFmtId="44" fontId="4" fillId="6" borderId="32" xfId="2" applyFont="1" applyFill="1" applyBorder="1" applyAlignment="1">
      <alignment horizontal="center" vertical="center"/>
    </xf>
    <xf numFmtId="164" fontId="10" fillId="7" borderId="12" xfId="1" applyNumberFormat="1" applyFont="1" applyFill="1" applyBorder="1" applyAlignment="1">
      <alignment horizontal="center" vertical="center"/>
    </xf>
    <xf numFmtId="164" fontId="10" fillId="7" borderId="48" xfId="1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44" fontId="3" fillId="0" borderId="50" xfId="2" applyFont="1" applyFill="1" applyBorder="1" applyAlignment="1">
      <alignment horizontal="center" vertical="center" wrapText="1"/>
    </xf>
    <xf numFmtId="44" fontId="3" fillId="0" borderId="51" xfId="2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4" fontId="3" fillId="0" borderId="52" xfId="2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vertical="center"/>
    </xf>
    <xf numFmtId="165" fontId="9" fillId="7" borderId="18" xfId="1" applyNumberFormat="1" applyFont="1" applyFill="1" applyBorder="1" applyAlignment="1">
      <alignment horizontal="center" vertical="center"/>
    </xf>
    <xf numFmtId="43" fontId="9" fillId="7" borderId="19" xfId="1" applyFont="1" applyFill="1" applyBorder="1" applyAlignment="1">
      <alignment horizontal="center" vertical="center"/>
    </xf>
    <xf numFmtId="43" fontId="9" fillId="7" borderId="19" xfId="1" applyFont="1" applyFill="1" applyBorder="1" applyAlignment="1">
      <alignment vertical="center"/>
    </xf>
    <xf numFmtId="43" fontId="0" fillId="7" borderId="19" xfId="1" applyNumberFormat="1" applyFont="1" applyFill="1" applyBorder="1" applyAlignment="1">
      <alignment horizontal="center" vertical="center"/>
    </xf>
    <xf numFmtId="43" fontId="0" fillId="7" borderId="19" xfId="1" applyFont="1" applyFill="1" applyBorder="1" applyAlignment="1">
      <alignment vertical="center"/>
    </xf>
    <xf numFmtId="44" fontId="0" fillId="7" borderId="20" xfId="2" applyFont="1" applyFill="1" applyBorder="1" applyAlignment="1">
      <alignment vertical="center"/>
    </xf>
    <xf numFmtId="44" fontId="3" fillId="0" borderId="13" xfId="2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165" fontId="9" fillId="7" borderId="10" xfId="1" applyNumberFormat="1" applyFont="1" applyFill="1" applyBorder="1" applyAlignment="1">
      <alignment horizontal="center" vertical="center"/>
    </xf>
    <xf numFmtId="43" fontId="9" fillId="7" borderId="11" xfId="1" applyFont="1" applyFill="1" applyBorder="1" applyAlignment="1">
      <alignment vertical="center"/>
    </xf>
    <xf numFmtId="43" fontId="0" fillId="7" borderId="11" xfId="1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vertical="center"/>
    </xf>
    <xf numFmtId="165" fontId="9" fillId="7" borderId="28" xfId="1" applyNumberFormat="1" applyFont="1" applyFill="1" applyBorder="1" applyAlignment="1">
      <alignment horizontal="center" vertical="center"/>
    </xf>
    <xf numFmtId="43" fontId="9" fillId="7" borderId="29" xfId="1" applyFont="1" applyFill="1" applyBorder="1" applyAlignment="1">
      <alignment horizontal="center" vertical="center"/>
    </xf>
    <xf numFmtId="43" fontId="9" fillId="7" borderId="29" xfId="1" applyFont="1" applyFill="1" applyBorder="1" applyAlignment="1">
      <alignment vertical="center"/>
    </xf>
    <xf numFmtId="43" fontId="9" fillId="7" borderId="29" xfId="1" applyNumberFormat="1" applyFont="1" applyFill="1" applyBorder="1" applyAlignment="1">
      <alignment horizontal="center" vertical="center"/>
    </xf>
    <xf numFmtId="43" fontId="0" fillId="7" borderId="29" xfId="1" applyFont="1" applyFill="1" applyBorder="1" applyAlignment="1">
      <alignment vertical="center"/>
    </xf>
    <xf numFmtId="44" fontId="0" fillId="7" borderId="30" xfId="2" applyFont="1" applyFill="1" applyBorder="1" applyAlignment="1">
      <alignment vertical="center"/>
    </xf>
    <xf numFmtId="44" fontId="3" fillId="0" borderId="41" xfId="2" applyFont="1" applyFill="1" applyBorder="1" applyAlignment="1">
      <alignment horizontal="center" vertical="center"/>
    </xf>
    <xf numFmtId="44" fontId="9" fillId="7" borderId="20" xfId="2" applyFont="1" applyFill="1" applyBorder="1" applyAlignment="1">
      <alignment vertical="center"/>
    </xf>
    <xf numFmtId="43" fontId="9" fillId="7" borderId="20" xfId="1" applyFont="1" applyFill="1" applyBorder="1" applyAlignment="1">
      <alignment horizontal="center" vertical="center"/>
    </xf>
    <xf numFmtId="44" fontId="9" fillId="7" borderId="30" xfId="2" applyFont="1" applyFill="1" applyBorder="1" applyAlignment="1">
      <alignment vertical="center"/>
    </xf>
    <xf numFmtId="167" fontId="9" fillId="7" borderId="19" xfId="1" applyNumberFormat="1" applyFont="1" applyFill="1" applyBorder="1" applyAlignment="1">
      <alignment horizontal="center" vertical="center"/>
    </xf>
    <xf numFmtId="167" fontId="9" fillId="7" borderId="3" xfId="1" applyNumberFormat="1" applyFont="1" applyFill="1" applyBorder="1" applyAlignment="1">
      <alignment horizontal="center" vertical="center"/>
    </xf>
    <xf numFmtId="167" fontId="9" fillId="7" borderId="11" xfId="1" applyNumberFormat="1" applyFont="1" applyFill="1" applyBorder="1" applyAlignment="1">
      <alignment horizontal="center" vertical="center"/>
    </xf>
    <xf numFmtId="167" fontId="9" fillId="7" borderId="29" xfId="1" applyNumberFormat="1" applyFont="1" applyFill="1" applyBorder="1" applyAlignment="1">
      <alignment horizontal="center" vertical="center"/>
    </xf>
    <xf numFmtId="167" fontId="0" fillId="7" borderId="3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164" fontId="10" fillId="7" borderId="29" xfId="1" applyNumberFormat="1" applyFont="1" applyFill="1" applyBorder="1" applyAlignment="1">
      <alignment horizontal="center" vertical="center"/>
    </xf>
    <xf numFmtId="44" fontId="4" fillId="6" borderId="30" xfId="2" applyFont="1" applyFill="1" applyBorder="1" applyAlignment="1">
      <alignment horizontal="center" vertical="center"/>
    </xf>
    <xf numFmtId="44" fontId="10" fillId="7" borderId="30" xfId="2" applyFont="1" applyFill="1" applyBorder="1" applyAlignment="1">
      <alignment horizontal="center" vertical="center"/>
    </xf>
    <xf numFmtId="44" fontId="10" fillId="7" borderId="28" xfId="2" applyFont="1" applyFill="1" applyBorder="1" applyAlignment="1">
      <alignment horizontal="center" vertical="center"/>
    </xf>
    <xf numFmtId="44" fontId="4" fillId="6" borderId="41" xfId="0" applyNumberFormat="1" applyFont="1" applyFill="1" applyBorder="1" applyAlignment="1">
      <alignment vertical="center"/>
    </xf>
    <xf numFmtId="165" fontId="0" fillId="7" borderId="18" xfId="1" applyNumberFormat="1" applyFont="1" applyFill="1" applyBorder="1" applyAlignment="1">
      <alignment horizontal="center" vertical="center"/>
    </xf>
    <xf numFmtId="43" fontId="0" fillId="7" borderId="19" xfId="1" applyFont="1" applyFill="1" applyBorder="1" applyAlignment="1">
      <alignment horizontal="center" vertical="center"/>
    </xf>
    <xf numFmtId="44" fontId="3" fillId="7" borderId="13" xfId="2" applyFont="1" applyFill="1" applyBorder="1" applyAlignment="1">
      <alignment horizontal="center" vertical="center"/>
    </xf>
    <xf numFmtId="165" fontId="9" fillId="7" borderId="9" xfId="1" applyNumberFormat="1" applyFont="1" applyFill="1" applyBorder="1" applyAlignment="1">
      <alignment vertical="center"/>
    </xf>
    <xf numFmtId="43" fontId="9" fillId="7" borderId="3" xfId="1" applyNumberFormat="1" applyFont="1" applyFill="1" applyBorder="1" applyAlignment="1">
      <alignment horizontal="center" vertical="center"/>
    </xf>
    <xf numFmtId="44" fontId="3" fillId="7" borderId="14" xfId="2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4" fontId="3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68" fontId="0" fillId="7" borderId="0" xfId="3" applyNumberFormat="1" applyFont="1" applyFill="1" applyAlignment="1">
      <alignment vertical="center"/>
    </xf>
    <xf numFmtId="2" fontId="0" fillId="7" borderId="0" xfId="0" applyNumberFormat="1" applyFill="1" applyAlignment="1">
      <alignment vertical="center"/>
    </xf>
    <xf numFmtId="0" fontId="0" fillId="7" borderId="3" xfId="0" applyFont="1" applyFill="1" applyBorder="1" applyAlignment="1">
      <alignment vertical="center"/>
    </xf>
    <xf numFmtId="43" fontId="0" fillId="7" borderId="0" xfId="1" applyFont="1" applyFill="1" applyAlignment="1">
      <alignment vertical="center"/>
    </xf>
    <xf numFmtId="166" fontId="0" fillId="7" borderId="0" xfId="0" applyNumberFormat="1" applyFill="1" applyAlignment="1">
      <alignment vertical="center"/>
    </xf>
    <xf numFmtId="43" fontId="6" fillId="7" borderId="0" xfId="1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44" fontId="3" fillId="7" borderId="0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64" fontId="0" fillId="7" borderId="0" xfId="1" applyNumberFormat="1" applyFont="1" applyFill="1" applyAlignment="1">
      <alignment horizontal="center" vertical="center"/>
    </xf>
    <xf numFmtId="44" fontId="0" fillId="7" borderId="0" xfId="0" applyNumberFormat="1" applyFill="1" applyAlignment="1">
      <alignment horizontal="center" vertical="center"/>
    </xf>
    <xf numFmtId="0" fontId="0" fillId="7" borderId="33" xfId="0" applyFill="1" applyBorder="1" applyAlignment="1">
      <alignment vertical="center"/>
    </xf>
    <xf numFmtId="0" fontId="0" fillId="7" borderId="3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63" xfId="0" applyFill="1" applyBorder="1" applyAlignment="1">
      <alignment vertical="center"/>
    </xf>
    <xf numFmtId="43" fontId="0" fillId="7" borderId="0" xfId="0" applyNumberFormat="1" applyFill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43" fontId="9" fillId="7" borderId="19" xfId="1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44" fontId="3" fillId="7" borderId="29" xfId="2" applyFont="1" applyFill="1" applyBorder="1" applyAlignment="1">
      <alignment vertical="center"/>
    </xf>
    <xf numFmtId="44" fontId="3" fillId="7" borderId="30" xfId="2" applyFont="1" applyFill="1" applyBorder="1" applyAlignment="1">
      <alignment vertical="center"/>
    </xf>
    <xf numFmtId="0" fontId="0" fillId="7" borderId="0" xfId="0" applyFill="1"/>
    <xf numFmtId="0" fontId="12" fillId="7" borderId="0" xfId="0" applyFont="1" applyFill="1" applyBorder="1" applyAlignment="1">
      <alignment horizontal="center" vertical="center"/>
    </xf>
    <xf numFmtId="170" fontId="0" fillId="7" borderId="0" xfId="0" applyNumberFormat="1" applyFill="1" applyAlignment="1">
      <alignment vertical="center"/>
    </xf>
    <xf numFmtId="0" fontId="11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/>
    </xf>
    <xf numFmtId="0" fontId="0" fillId="7" borderId="67" xfId="0" applyFill="1" applyBorder="1" applyAlignment="1">
      <alignment horizontal="center" vertical="center"/>
    </xf>
    <xf numFmtId="44" fontId="0" fillId="7" borderId="68" xfId="0" applyNumberFormat="1" applyFill="1" applyBorder="1" applyAlignment="1">
      <alignment vertical="center"/>
    </xf>
    <xf numFmtId="0" fontId="0" fillId="7" borderId="74" xfId="0" applyFill="1" applyBorder="1" applyAlignment="1">
      <alignment vertical="center"/>
    </xf>
    <xf numFmtId="44" fontId="0" fillId="7" borderId="69" xfId="0" applyNumberFormat="1" applyFill="1" applyBorder="1" applyAlignment="1">
      <alignment vertical="center"/>
    </xf>
    <xf numFmtId="0" fontId="0" fillId="7" borderId="72" xfId="0" applyFill="1" applyBorder="1" applyAlignment="1">
      <alignment horizontal="center" vertical="center"/>
    </xf>
    <xf numFmtId="0" fontId="0" fillId="7" borderId="75" xfId="0" applyFill="1" applyBorder="1" applyAlignment="1">
      <alignment vertical="center"/>
    </xf>
    <xf numFmtId="44" fontId="0" fillId="7" borderId="73" xfId="0" applyNumberFormat="1" applyFill="1" applyBorder="1" applyAlignment="1">
      <alignment vertical="center"/>
    </xf>
    <xf numFmtId="0" fontId="3" fillId="7" borderId="70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vertical="center"/>
    </xf>
    <xf numFmtId="44" fontId="3" fillId="7" borderId="71" xfId="0" applyNumberFormat="1" applyFont="1" applyFill="1" applyBorder="1" applyAlignment="1">
      <alignment vertical="center"/>
    </xf>
    <xf numFmtId="0" fontId="0" fillId="7" borderId="62" xfId="0" applyFill="1" applyBorder="1" applyAlignment="1">
      <alignment vertical="center" wrapText="1"/>
    </xf>
    <xf numFmtId="0" fontId="0" fillId="7" borderId="63" xfId="0" applyFill="1" applyBorder="1" applyAlignment="1">
      <alignment vertical="center" wrapText="1"/>
    </xf>
    <xf numFmtId="44" fontId="0" fillId="7" borderId="3" xfId="2" applyFont="1" applyFill="1" applyBorder="1" applyAlignment="1">
      <alignment vertical="center"/>
    </xf>
    <xf numFmtId="0" fontId="0" fillId="7" borderId="18" xfId="0" applyFill="1" applyBorder="1" applyAlignment="1">
      <alignment horizontal="center" vertical="center"/>
    </xf>
    <xf numFmtId="44" fontId="0" fillId="7" borderId="19" xfId="2" applyFont="1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44" fontId="0" fillId="7" borderId="11" xfId="2" applyFont="1" applyFill="1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44" fontId="0" fillId="7" borderId="62" xfId="2" applyFont="1" applyFill="1" applyBorder="1" applyAlignment="1">
      <alignment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vertical="center" wrapText="1"/>
    </xf>
    <xf numFmtId="44" fontId="0" fillId="7" borderId="52" xfId="2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166" fontId="3" fillId="7" borderId="8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4" fontId="3" fillId="7" borderId="11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66" fontId="3" fillId="7" borderId="12" xfId="0" applyNumberFormat="1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 wrapText="1"/>
    </xf>
    <xf numFmtId="4" fontId="3" fillId="7" borderId="63" xfId="0" applyNumberFormat="1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166" fontId="3" fillId="7" borderId="65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3" fontId="7" fillId="7" borderId="1" xfId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4" fontId="3" fillId="7" borderId="2" xfId="2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 wrapText="1"/>
    </xf>
    <xf numFmtId="44" fontId="0" fillId="7" borderId="51" xfId="2" applyFont="1" applyFill="1" applyBorder="1" applyAlignment="1">
      <alignment vertical="center"/>
    </xf>
    <xf numFmtId="0" fontId="0" fillId="7" borderId="52" xfId="0" applyFill="1" applyBorder="1" applyAlignment="1">
      <alignment vertical="center"/>
    </xf>
    <xf numFmtId="0" fontId="0" fillId="7" borderId="77" xfId="0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7" borderId="64" xfId="0" applyFill="1" applyBorder="1" applyAlignment="1">
      <alignment horizontal="center" vertical="center"/>
    </xf>
    <xf numFmtId="44" fontId="0" fillId="7" borderId="63" xfId="2" applyFont="1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44" fontId="3" fillId="7" borderId="66" xfId="0" applyNumberFormat="1" applyFont="1" applyFill="1" applyBorder="1" applyAlignment="1">
      <alignment vertical="center"/>
    </xf>
    <xf numFmtId="44" fontId="3" fillId="7" borderId="52" xfId="0" applyNumberFormat="1" applyFont="1" applyFill="1" applyBorder="1" applyAlignment="1">
      <alignment vertical="center"/>
    </xf>
    <xf numFmtId="44" fontId="3" fillId="7" borderId="12" xfId="0" applyNumberFormat="1" applyFont="1" applyFill="1" applyBorder="1" applyAlignment="1">
      <alignment vertical="center"/>
    </xf>
    <xf numFmtId="44" fontId="3" fillId="7" borderId="58" xfId="0" applyNumberFormat="1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166" fontId="0" fillId="7" borderId="8" xfId="0" applyNumberForma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166" fontId="0" fillId="7" borderId="8" xfId="0" applyNumberFormat="1" applyFont="1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62" xfId="0" applyFill="1" applyBorder="1" applyAlignment="1">
      <alignment vertical="center"/>
    </xf>
    <xf numFmtId="166" fontId="0" fillId="7" borderId="66" xfId="0" applyNumberFormat="1" applyFill="1" applyBorder="1" applyAlignment="1">
      <alignment vertical="center"/>
    </xf>
    <xf numFmtId="0" fontId="0" fillId="7" borderId="64" xfId="0" applyFill="1" applyBorder="1" applyAlignment="1">
      <alignment vertical="center"/>
    </xf>
    <xf numFmtId="166" fontId="0" fillId="7" borderId="65" xfId="0" applyNumberFormat="1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166" fontId="3" fillId="7" borderId="30" xfId="0" applyNumberFormat="1" applyFont="1" applyFill="1" applyBorder="1" applyAlignment="1">
      <alignment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43" fontId="0" fillId="7" borderId="62" xfId="1" applyFont="1" applyFill="1" applyBorder="1" applyAlignment="1">
      <alignment vertical="center"/>
    </xf>
    <xf numFmtId="43" fontId="0" fillId="7" borderId="63" xfId="1" applyFont="1" applyFill="1" applyBorder="1" applyAlignment="1">
      <alignment vertical="center"/>
    </xf>
    <xf numFmtId="43" fontId="3" fillId="7" borderId="29" xfId="1" applyFont="1" applyFill="1" applyBorder="1" applyAlignment="1">
      <alignment vertical="center"/>
    </xf>
    <xf numFmtId="43" fontId="14" fillId="0" borderId="6" xfId="2" applyNumberFormat="1" applyFont="1" applyFill="1" applyBorder="1" applyAlignment="1">
      <alignment horizontal="center" vertical="center"/>
    </xf>
    <xf numFmtId="43" fontId="14" fillId="0" borderId="9" xfId="2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44" fontId="11" fillId="7" borderId="41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44" fontId="15" fillId="7" borderId="3" xfId="0" applyNumberFormat="1" applyFont="1" applyFill="1" applyBorder="1" applyAlignment="1">
      <alignment vertical="center"/>
    </xf>
    <xf numFmtId="0" fontId="15" fillId="7" borderId="3" xfId="0" applyNumberFormat="1" applyFont="1" applyFill="1" applyBorder="1" applyAlignment="1">
      <alignment horizontal="center" vertical="center"/>
    </xf>
    <xf numFmtId="44" fontId="15" fillId="7" borderId="62" xfId="0" applyNumberFormat="1" applyFont="1" applyFill="1" applyBorder="1" applyAlignment="1">
      <alignment vertical="center"/>
    </xf>
    <xf numFmtId="0" fontId="11" fillId="8" borderId="41" xfId="0" applyNumberFormat="1" applyFont="1" applyFill="1" applyBorder="1" applyAlignment="1">
      <alignment horizontal="center" vertical="center"/>
    </xf>
    <xf numFmtId="44" fontId="11" fillId="2" borderId="1" xfId="2" applyFont="1" applyFill="1" applyBorder="1" applyAlignment="1">
      <alignment horizontal="center" vertical="center"/>
    </xf>
    <xf numFmtId="0" fontId="3" fillId="0" borderId="0" xfId="0" applyFont="1"/>
    <xf numFmtId="0" fontId="14" fillId="0" borderId="0" xfId="0" applyFont="1"/>
    <xf numFmtId="0" fontId="11" fillId="7" borderId="3" xfId="0" applyFont="1" applyFill="1" applyBorder="1" applyAlignment="1">
      <alignment horizontal="center" vertical="center"/>
    </xf>
    <xf numFmtId="0" fontId="11" fillId="7" borderId="78" xfId="0" applyFont="1" applyFill="1" applyBorder="1" applyAlignment="1">
      <alignment horizontal="center" vertical="center"/>
    </xf>
    <xf numFmtId="44" fontId="15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44" fontId="3" fillId="0" borderId="49" xfId="2" applyFont="1" applyFill="1" applyBorder="1" applyAlignment="1">
      <alignment horizontal="center" vertical="center" wrapText="1"/>
    </xf>
    <xf numFmtId="44" fontId="3" fillId="0" borderId="54" xfId="2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7" borderId="55" xfId="0" applyFont="1" applyFill="1" applyBorder="1" applyAlignment="1">
      <alignment horizontal="left" vertical="center"/>
    </xf>
    <xf numFmtId="0" fontId="3" fillId="7" borderId="56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43" fontId="4" fillId="2" borderId="16" xfId="1" applyNumberFormat="1" applyFont="1" applyFill="1" applyBorder="1" applyAlignment="1">
      <alignment horizontal="center" vertical="center"/>
    </xf>
    <xf numFmtId="43" fontId="4" fillId="2" borderId="17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</cellXfs>
  <cellStyles count="5">
    <cellStyle name="Migliaia" xfId="1" builtinId="3"/>
    <cellStyle name="Normale" xfId="0" builtinId="0"/>
    <cellStyle name="Percentuale" xfId="3" builtinId="5"/>
    <cellStyle name="Valuta" xfId="2" builtinId="4"/>
    <cellStyle name="Valuta 2" xfId="4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5">
    <pageSetUpPr fitToPage="1"/>
  </sheetPr>
  <dimension ref="A1:C16"/>
  <sheetViews>
    <sheetView zoomScaleNormal="100" workbookViewId="0">
      <selection activeCell="B5" sqref="B5"/>
    </sheetView>
  </sheetViews>
  <sheetFormatPr defaultRowHeight="23.25" customHeight="1" x14ac:dyDescent="0.25"/>
  <cols>
    <col min="1" max="1" width="54.28515625" style="4" customWidth="1"/>
    <col min="2" max="2" width="19.140625" style="4" customWidth="1"/>
    <col min="3" max="3" width="26.140625" style="4" customWidth="1"/>
    <col min="4" max="16384" width="9.140625" style="4"/>
  </cols>
  <sheetData>
    <row r="1" spans="1:3" ht="23.25" customHeight="1" x14ac:dyDescent="0.25">
      <c r="A1" s="225" t="s">
        <v>41</v>
      </c>
      <c r="B1" s="226"/>
      <c r="C1" s="226"/>
    </row>
    <row r="2" spans="1:3" s="118" customFormat="1" ht="17.25" customHeight="1" x14ac:dyDescent="0.25"/>
    <row r="3" spans="1:3" ht="23.25" customHeight="1" x14ac:dyDescent="0.25">
      <c r="A3" s="210" t="s">
        <v>42</v>
      </c>
      <c r="B3" s="210" t="s">
        <v>48</v>
      </c>
      <c r="C3" s="210" t="s">
        <v>238</v>
      </c>
    </row>
    <row r="4" spans="1:3" ht="32.25" customHeight="1" x14ac:dyDescent="0.25">
      <c r="A4" s="213" t="s">
        <v>43</v>
      </c>
      <c r="B4" s="214">
        <f>'Riepilogo servizio ferroviario'!S16</f>
        <v>211723.05600000001</v>
      </c>
      <c r="C4" s="215">
        <f>B4/'Riepilogo servizio ferroviario'!$C$1</f>
        <v>11382.96</v>
      </c>
    </row>
    <row r="5" spans="1:3" ht="32.25" customHeight="1" x14ac:dyDescent="0.25">
      <c r="A5" s="213" t="s">
        <v>44</v>
      </c>
      <c r="B5" s="214">
        <f>'Riepilogo servizio ferroviario'!L44</f>
        <v>355950.06</v>
      </c>
      <c r="C5" s="215">
        <f>B5/'Riepilogo servizio ferroviario'!$C$1</f>
        <v>19137.099999999999</v>
      </c>
    </row>
    <row r="6" spans="1:3" ht="32.25" customHeight="1" x14ac:dyDescent="0.25">
      <c r="A6" s="213" t="s">
        <v>45</v>
      </c>
      <c r="B6" s="214">
        <f>'Riepilogo servizio ferroviario'!I16</f>
        <v>161525.56200000001</v>
      </c>
      <c r="C6" s="215">
        <f>B6/'Riepilogo servizio ferroviario'!$C$1</f>
        <v>8684.17</v>
      </c>
    </row>
    <row r="7" spans="1:3" ht="32.25" customHeight="1" x14ac:dyDescent="0.25">
      <c r="A7" s="213" t="s">
        <v>46</v>
      </c>
      <c r="B7" s="214">
        <f>'Riepilogo servizio ferroviario'!N16</f>
        <v>145459.44</v>
      </c>
      <c r="C7" s="215">
        <f>B7/'Riepilogo servizio ferroviario'!$C$1</f>
        <v>7820.4</v>
      </c>
    </row>
    <row r="8" spans="1:3" ht="32.25" customHeight="1" x14ac:dyDescent="0.25">
      <c r="A8" s="213" t="s">
        <v>47</v>
      </c>
      <c r="B8" s="214">
        <f>'Riepilogo servizio ferroviario'!G44</f>
        <v>95754.660000000018</v>
      </c>
      <c r="C8" s="215">
        <f>B8/'Riepilogo servizio ferroviario'!$C$1</f>
        <v>5148.1000000000004</v>
      </c>
    </row>
    <row r="9" spans="1:3" ht="32.25" customHeight="1" x14ac:dyDescent="0.25">
      <c r="A9" s="213" t="s">
        <v>53</v>
      </c>
      <c r="B9" s="214">
        <f>'Uffici Direzionali'!E4</f>
        <v>186000</v>
      </c>
      <c r="C9" s="215">
        <f>B9/'Riepilogo servizio ferroviario'!$C$1</f>
        <v>10000</v>
      </c>
    </row>
    <row r="10" spans="1:3" ht="32.25" customHeight="1" x14ac:dyDescent="0.25">
      <c r="A10" s="213" t="s">
        <v>110</v>
      </c>
      <c r="B10" s="214">
        <f>+'Uffici Direzionali'!E5</f>
        <v>33480</v>
      </c>
      <c r="C10" s="215">
        <f>B10/'Riepilogo servizio ferroviario'!$C$1</f>
        <v>1799.9999999999998</v>
      </c>
    </row>
    <row r="11" spans="1:3" ht="32.25" customHeight="1" x14ac:dyDescent="0.25">
      <c r="A11" s="213" t="s">
        <v>106</v>
      </c>
      <c r="B11" s="214">
        <f>+'Uffici Direzionali'!E6</f>
        <v>46500</v>
      </c>
      <c r="C11" s="215">
        <f>B11/'Riepilogo servizio ferroviario'!$C$1</f>
        <v>2500</v>
      </c>
    </row>
    <row r="12" spans="1:3" ht="32.25" customHeight="1" x14ac:dyDescent="0.25">
      <c r="A12" s="213" t="s">
        <v>232</v>
      </c>
      <c r="B12" s="214">
        <f>'Stazioni Varie'!J33</f>
        <v>110930.4</v>
      </c>
      <c r="C12" s="215">
        <f>B12/'Riepilogo servizio ferroviario'!$C$1</f>
        <v>5963.9999999999991</v>
      </c>
    </row>
    <row r="13" spans="1:3" ht="32.25" customHeight="1" x14ac:dyDescent="0.25">
      <c r="A13" s="213" t="s">
        <v>111</v>
      </c>
      <c r="B13" s="214">
        <f>+'Apertura e Chiusura Stazioni'!D10</f>
        <v>21204</v>
      </c>
      <c r="C13" s="215">
        <f>B13/'Riepilogo servizio ferroviario'!$C$1</f>
        <v>1140</v>
      </c>
    </row>
    <row r="14" spans="1:3" ht="32.25" customHeight="1" thickBot="1" x14ac:dyDescent="0.3">
      <c r="A14" s="213" t="s">
        <v>240</v>
      </c>
      <c r="B14" s="216">
        <f>84000/3</f>
        <v>28000</v>
      </c>
      <c r="C14" s="223"/>
    </row>
    <row r="15" spans="1:3" ht="32.25" customHeight="1" thickBot="1" x14ac:dyDescent="0.3">
      <c r="A15" s="211" t="s">
        <v>239</v>
      </c>
      <c r="B15" s="212">
        <f>SUM(B4:B14)</f>
        <v>1396527.1779999998</v>
      </c>
      <c r="C15" s="224"/>
    </row>
    <row r="16" spans="1:3" ht="28.5" customHeight="1" thickBot="1" x14ac:dyDescent="0.3">
      <c r="A16" s="221" t="s">
        <v>243</v>
      </c>
      <c r="B16" s="222"/>
      <c r="C16" s="217">
        <f>SUM(C4:C13)</f>
        <v>73576.73</v>
      </c>
    </row>
  </sheetData>
  <sheetProtection algorithmName="SHA-512" hashValue="+YE7TT0PK4UJu7Q5gK7Zcx50ePYECKgptA5QiPkJctwTFqxnTw+NWQZpAo105XNe6MmRBIVKgHuVaDJgOthaxQ==" saltValue="0ImVFoxj0rGmKhgDEURl5g==" spinCount="100000" sheet="1" objects="1" scenarios="1"/>
  <autoFilter ref="A3:B15" xr:uid="{00000000-0009-0000-0000-000000000000}"/>
  <mergeCells count="3">
    <mergeCell ref="A16:B16"/>
    <mergeCell ref="C14:C15"/>
    <mergeCell ref="A1:C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8" orientation="landscape" r:id="rId1"/>
  <headerFooter>
    <oddHeader>&amp;CAllegato 7 - Schede Tempi Operazioni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"/>
  <sheetViews>
    <sheetView zoomScaleNormal="100" workbookViewId="0">
      <selection activeCell="A17" sqref="A17:XFD17"/>
    </sheetView>
  </sheetViews>
  <sheetFormatPr defaultRowHeight="15" x14ac:dyDescent="0.25"/>
  <cols>
    <col min="1" max="1" width="6.5703125" style="5" bestFit="1" customWidth="1"/>
    <col min="2" max="2" width="93.5703125" style="4" customWidth="1"/>
    <col min="3" max="3" width="23.7109375" style="4" customWidth="1"/>
    <col min="4" max="4" width="23.5703125" style="4" bestFit="1" customWidth="1"/>
    <col min="5" max="16384" width="9.140625" style="4"/>
  </cols>
  <sheetData>
    <row r="1" spans="1:3" s="7" customFormat="1" ht="24" customHeight="1" thickBot="1" x14ac:dyDescent="0.3">
      <c r="A1" s="135" t="s">
        <v>142</v>
      </c>
      <c r="B1" s="136" t="s">
        <v>103</v>
      </c>
      <c r="C1" s="137" t="s">
        <v>225</v>
      </c>
    </row>
    <row r="2" spans="1:3" ht="24" customHeight="1" x14ac:dyDescent="0.25">
      <c r="A2" s="132" t="s">
        <v>128</v>
      </c>
      <c r="B2" s="133" t="s">
        <v>129</v>
      </c>
      <c r="C2" s="134">
        <f>'Elenco per Centri di Costo'!F3</f>
        <v>219480</v>
      </c>
    </row>
    <row r="3" spans="1:3" ht="24" customHeight="1" x14ac:dyDescent="0.25">
      <c r="A3" s="128" t="s">
        <v>91</v>
      </c>
      <c r="B3" s="110" t="s">
        <v>130</v>
      </c>
      <c r="C3" s="129">
        <f>'Elenco per Centri di Costo'!F4</f>
        <v>46500</v>
      </c>
    </row>
    <row r="4" spans="1:3" ht="24" customHeight="1" x14ac:dyDescent="0.25">
      <c r="A4" s="128" t="s">
        <v>131</v>
      </c>
      <c r="B4" s="110" t="s">
        <v>132</v>
      </c>
      <c r="C4" s="129">
        <f>'Elenco per Centri di Costo'!F11</f>
        <v>211723.05600000001</v>
      </c>
    </row>
    <row r="5" spans="1:3" ht="24" customHeight="1" x14ac:dyDescent="0.25">
      <c r="A5" s="128" t="s">
        <v>105</v>
      </c>
      <c r="B5" s="110" t="s">
        <v>133</v>
      </c>
      <c r="C5" s="129">
        <f>'Elenco per Centri di Costo'!F18</f>
        <v>161525.56200000001</v>
      </c>
    </row>
    <row r="6" spans="1:3" ht="24" customHeight="1" x14ac:dyDescent="0.25">
      <c r="A6" s="128" t="s">
        <v>88</v>
      </c>
      <c r="B6" s="110" t="s">
        <v>134</v>
      </c>
      <c r="C6" s="129">
        <f>'Elenco per Centri di Costo'!F26</f>
        <v>145459.44</v>
      </c>
    </row>
    <row r="7" spans="1:3" ht="24" customHeight="1" x14ac:dyDescent="0.25">
      <c r="A7" s="128" t="s">
        <v>89</v>
      </c>
      <c r="B7" s="110" t="s">
        <v>135</v>
      </c>
      <c r="C7" s="129">
        <f>'Elenco per Centri di Costo'!F49</f>
        <v>355950.06000000006</v>
      </c>
    </row>
    <row r="8" spans="1:3" ht="24" customHeight="1" x14ac:dyDescent="0.25">
      <c r="A8" s="128" t="s">
        <v>136</v>
      </c>
      <c r="B8" s="110" t="s">
        <v>137</v>
      </c>
      <c r="C8" s="129">
        <f>'Elenco per Centri di Costo'!F63</f>
        <v>95754.66</v>
      </c>
    </row>
    <row r="9" spans="1:3" ht="24" customHeight="1" x14ac:dyDescent="0.25">
      <c r="A9" s="128" t="s">
        <v>90</v>
      </c>
      <c r="B9" s="110" t="s">
        <v>138</v>
      </c>
      <c r="C9" s="129">
        <f>'Elenco per Centri di Costo'!F77</f>
        <v>50554.799999999996</v>
      </c>
    </row>
    <row r="10" spans="1:3" ht="24" customHeight="1" x14ac:dyDescent="0.25">
      <c r="A10" s="128" t="s">
        <v>104</v>
      </c>
      <c r="B10" s="110" t="s">
        <v>139</v>
      </c>
      <c r="C10" s="129">
        <f>'Elenco per Centri di Costo'!F96</f>
        <v>81579.600000000006</v>
      </c>
    </row>
    <row r="11" spans="1:3" ht="24" customHeight="1" thickBot="1" x14ac:dyDescent="0.3">
      <c r="A11" s="128" t="s">
        <v>140</v>
      </c>
      <c r="B11" s="130" t="s">
        <v>141</v>
      </c>
      <c r="C11" s="131">
        <f>'Elenco per Centri di Costo'!F97</f>
        <v>28000</v>
      </c>
    </row>
    <row r="12" spans="1:3" s="95" customFormat="1" ht="24" customHeight="1" thickBot="1" x14ac:dyDescent="0.3">
      <c r="A12" s="135" t="s">
        <v>87</v>
      </c>
      <c r="B12" s="138"/>
      <c r="C12" s="139">
        <f>SUM(C2:C11)</f>
        <v>1396527.1780000001</v>
      </c>
    </row>
    <row r="15" spans="1:3" x14ac:dyDescent="0.25">
      <c r="C15" s="8"/>
    </row>
  </sheetData>
  <sheetProtection algorithmName="SHA-512" hashValue="S9ps8ARoBMosISF8w+uAXNZ1Y7mJO0LD7+mbI1q9lf225YOyY20XtyYdHxzB56vBjNDJKWU0LqEpacfNCAB7Og==" saltValue="TrttOl7cDXHUIRRzqEomww==" spinCount="100000" sheet="1" objects="1" scenarios="1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&amp;CAllegato 7 - Schede Tempi Operazioni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"/>
  <sheetViews>
    <sheetView zoomScale="85" zoomScaleNormal="85" workbookViewId="0">
      <pane xSplit="1" ySplit="1" topLeftCell="B92" activePane="bottomRight" state="frozen"/>
      <selection activeCell="D14" sqref="D14"/>
      <selection pane="topRight" activeCell="D14" sqref="D14"/>
      <selection pane="bottomLeft" activeCell="D14" sqref="D14"/>
      <selection pane="bottomRight" activeCell="C97" sqref="C97"/>
    </sheetView>
  </sheetViews>
  <sheetFormatPr defaultRowHeight="15" x14ac:dyDescent="0.25"/>
  <cols>
    <col min="1" max="1" width="7.42578125" style="4" customWidth="1"/>
    <col min="2" max="2" width="53" style="4" customWidth="1"/>
    <col min="3" max="3" width="54.85546875" style="4" customWidth="1"/>
    <col min="4" max="4" width="27.85546875" style="4" bestFit="1" customWidth="1"/>
    <col min="5" max="5" width="20.85546875" style="6" customWidth="1"/>
    <col min="6" max="6" width="21.28515625" style="4" customWidth="1"/>
    <col min="7" max="16384" width="9.140625" style="4"/>
  </cols>
  <sheetData>
    <row r="1" spans="1:6" s="5" customFormat="1" ht="30" customHeight="1" thickBot="1" x14ac:dyDescent="0.3">
      <c r="A1" s="176" t="s">
        <v>142</v>
      </c>
      <c r="B1" s="177" t="s">
        <v>229</v>
      </c>
      <c r="C1" s="177" t="s">
        <v>92</v>
      </c>
      <c r="D1" s="177" t="s">
        <v>237</v>
      </c>
      <c r="E1" s="177" t="s">
        <v>48</v>
      </c>
      <c r="F1" s="178" t="s">
        <v>230</v>
      </c>
    </row>
    <row r="2" spans="1:6" ht="33.75" customHeight="1" x14ac:dyDescent="0.25">
      <c r="A2" s="143" t="s">
        <v>128</v>
      </c>
      <c r="B2" s="112" t="s">
        <v>129</v>
      </c>
      <c r="C2" s="112" t="s">
        <v>86</v>
      </c>
      <c r="D2" s="112" t="s">
        <v>233</v>
      </c>
      <c r="E2" s="144">
        <f>+'Uffici Direzionali'!E4</f>
        <v>186000</v>
      </c>
      <c r="F2" s="145"/>
    </row>
    <row r="3" spans="1:6" ht="33.75" customHeight="1" thickBot="1" x14ac:dyDescent="0.3">
      <c r="A3" s="153" t="s">
        <v>128</v>
      </c>
      <c r="B3" s="140" t="s">
        <v>129</v>
      </c>
      <c r="C3" s="140" t="s">
        <v>127</v>
      </c>
      <c r="D3" s="140" t="s">
        <v>233</v>
      </c>
      <c r="E3" s="154">
        <f>+'Uffici Direzionali'!E5</f>
        <v>33480</v>
      </c>
      <c r="F3" s="186">
        <f>SUM(E2:E3)</f>
        <v>219480</v>
      </c>
    </row>
    <row r="4" spans="1:6" ht="33.75" customHeight="1" thickBot="1" x14ac:dyDescent="0.3">
      <c r="A4" s="155" t="s">
        <v>91</v>
      </c>
      <c r="B4" s="156" t="s">
        <v>130</v>
      </c>
      <c r="C4" s="156" t="s">
        <v>86</v>
      </c>
      <c r="D4" s="156" t="s">
        <v>233</v>
      </c>
      <c r="E4" s="179">
        <f>+'Uffici Direzionali'!E6</f>
        <v>46500</v>
      </c>
      <c r="F4" s="187">
        <f>SUM(E4)</f>
        <v>46500</v>
      </c>
    </row>
    <row r="5" spans="1:6" ht="33.75" customHeight="1" x14ac:dyDescent="0.25">
      <c r="A5" s="143" t="s">
        <v>131</v>
      </c>
      <c r="B5" s="112" t="s">
        <v>132</v>
      </c>
      <c r="C5" s="112" t="s">
        <v>66</v>
      </c>
      <c r="D5" s="112" t="s">
        <v>234</v>
      </c>
      <c r="E5" s="144">
        <f>+'Riepilogo servizio ferroviario'!S5</f>
        <v>56246.400000000001</v>
      </c>
      <c r="F5" s="180"/>
    </row>
    <row r="6" spans="1:6" ht="33.75" customHeight="1" x14ac:dyDescent="0.25">
      <c r="A6" s="146" t="s">
        <v>131</v>
      </c>
      <c r="B6" s="111" t="s">
        <v>132</v>
      </c>
      <c r="C6" s="111" t="s">
        <v>115</v>
      </c>
      <c r="D6" s="111" t="s">
        <v>234</v>
      </c>
      <c r="E6" s="142">
        <f>+'Riepilogo servizio ferroviario'!S6</f>
        <v>95212.656000000003</v>
      </c>
      <c r="F6" s="181"/>
    </row>
    <row r="7" spans="1:6" ht="33.75" customHeight="1" x14ac:dyDescent="0.25">
      <c r="A7" s="146" t="s">
        <v>131</v>
      </c>
      <c r="B7" s="111" t="s">
        <v>132</v>
      </c>
      <c r="C7" s="111" t="s">
        <v>13</v>
      </c>
      <c r="D7" s="111" t="s">
        <v>233</v>
      </c>
      <c r="E7" s="142">
        <f>+'Riepilogo servizio ferroviario'!S7</f>
        <v>16740</v>
      </c>
      <c r="F7" s="181"/>
    </row>
    <row r="8" spans="1:6" ht="33.75" customHeight="1" x14ac:dyDescent="0.25">
      <c r="A8" s="146" t="s">
        <v>131</v>
      </c>
      <c r="B8" s="111" t="s">
        <v>132</v>
      </c>
      <c r="C8" s="111" t="s">
        <v>15</v>
      </c>
      <c r="D8" s="111" t="s">
        <v>233</v>
      </c>
      <c r="E8" s="142">
        <f>+'Riepilogo servizio ferroviario'!S8</f>
        <v>446.40000000000003</v>
      </c>
      <c r="F8" s="181"/>
    </row>
    <row r="9" spans="1:6" ht="33.75" customHeight="1" x14ac:dyDescent="0.25">
      <c r="A9" s="146" t="s">
        <v>131</v>
      </c>
      <c r="B9" s="111" t="s">
        <v>132</v>
      </c>
      <c r="C9" s="111" t="s">
        <v>17</v>
      </c>
      <c r="D9" s="111" t="s">
        <v>234</v>
      </c>
      <c r="E9" s="142">
        <f>+'Riepilogo servizio ferroviario'!S9</f>
        <v>16665.600000000002</v>
      </c>
      <c r="F9" s="181"/>
    </row>
    <row r="10" spans="1:6" ht="33.75" customHeight="1" x14ac:dyDescent="0.25">
      <c r="A10" s="146" t="s">
        <v>131</v>
      </c>
      <c r="B10" s="111" t="s">
        <v>132</v>
      </c>
      <c r="C10" s="111" t="s">
        <v>97</v>
      </c>
      <c r="D10" s="111" t="s">
        <v>233</v>
      </c>
      <c r="E10" s="142">
        <f>+'Riepilogo servizio ferroviario'!S10</f>
        <v>5580</v>
      </c>
      <c r="F10" s="182"/>
    </row>
    <row r="11" spans="1:6" ht="33.75" customHeight="1" thickBot="1" x14ac:dyDescent="0.3">
      <c r="A11" s="153" t="s">
        <v>131</v>
      </c>
      <c r="B11" s="140" t="s">
        <v>132</v>
      </c>
      <c r="C11" s="140" t="s">
        <v>116</v>
      </c>
      <c r="D11" s="140" t="s">
        <v>234</v>
      </c>
      <c r="E11" s="154">
        <f>+'Riepilogo servizio ferroviario'!S11</f>
        <v>20832</v>
      </c>
      <c r="F11" s="186">
        <f>SUM(E5:E11)</f>
        <v>211723.05600000001</v>
      </c>
    </row>
    <row r="12" spans="1:6" ht="33.75" customHeight="1" x14ac:dyDescent="0.25">
      <c r="A12" s="143" t="s">
        <v>105</v>
      </c>
      <c r="B12" s="112" t="s">
        <v>133</v>
      </c>
      <c r="C12" s="112" t="s">
        <v>66</v>
      </c>
      <c r="D12" s="112" t="s">
        <v>234</v>
      </c>
      <c r="E12" s="144">
        <f>+'Riepilogo servizio ferroviario'!I5</f>
        <v>37162.800000000003</v>
      </c>
      <c r="F12" s="180"/>
    </row>
    <row r="13" spans="1:6" ht="33.75" customHeight="1" x14ac:dyDescent="0.25">
      <c r="A13" s="146" t="s">
        <v>105</v>
      </c>
      <c r="B13" s="111" t="s">
        <v>133</v>
      </c>
      <c r="C13" s="111" t="s">
        <v>115</v>
      </c>
      <c r="D13" s="111" t="s">
        <v>234</v>
      </c>
      <c r="E13" s="142">
        <f>+'Riepilogo servizio ferroviario'!I6</f>
        <v>62908.362000000008</v>
      </c>
      <c r="F13" s="181"/>
    </row>
    <row r="14" spans="1:6" ht="33.75" customHeight="1" x14ac:dyDescent="0.25">
      <c r="A14" s="146" t="s">
        <v>105</v>
      </c>
      <c r="B14" s="111" t="s">
        <v>133</v>
      </c>
      <c r="C14" s="111" t="s">
        <v>13</v>
      </c>
      <c r="D14" s="111" t="s">
        <v>233</v>
      </c>
      <c r="E14" s="142">
        <f>+'Riepilogo servizio ferroviario'!I7</f>
        <v>27900.000000000004</v>
      </c>
      <c r="F14" s="181"/>
    </row>
    <row r="15" spans="1:6" ht="33.75" customHeight="1" x14ac:dyDescent="0.25">
      <c r="A15" s="146" t="s">
        <v>105</v>
      </c>
      <c r="B15" s="111" t="s">
        <v>133</v>
      </c>
      <c r="C15" s="111" t="s">
        <v>15</v>
      </c>
      <c r="D15" s="111" t="s">
        <v>233</v>
      </c>
      <c r="E15" s="142">
        <f>+'Riepilogo servizio ferroviario'!I8</f>
        <v>446.40000000000003</v>
      </c>
      <c r="F15" s="181"/>
    </row>
    <row r="16" spans="1:6" ht="33.75" customHeight="1" x14ac:dyDescent="0.25">
      <c r="A16" s="146" t="s">
        <v>105</v>
      </c>
      <c r="B16" s="111" t="s">
        <v>133</v>
      </c>
      <c r="C16" s="111" t="s">
        <v>17</v>
      </c>
      <c r="D16" s="111" t="s">
        <v>234</v>
      </c>
      <c r="E16" s="142">
        <f>+'Riepilogo servizio ferroviario'!I9</f>
        <v>13764.000000000002</v>
      </c>
      <c r="F16" s="181"/>
    </row>
    <row r="17" spans="1:6" ht="33.75" customHeight="1" x14ac:dyDescent="0.25">
      <c r="A17" s="146" t="s">
        <v>105</v>
      </c>
      <c r="B17" s="111" t="s">
        <v>133</v>
      </c>
      <c r="C17" s="111" t="s">
        <v>97</v>
      </c>
      <c r="D17" s="111" t="s">
        <v>233</v>
      </c>
      <c r="E17" s="142">
        <f>+'Riepilogo servizio ferroviario'!I10</f>
        <v>5580</v>
      </c>
      <c r="F17" s="182"/>
    </row>
    <row r="18" spans="1:6" ht="33.75" customHeight="1" thickBot="1" x14ac:dyDescent="0.3">
      <c r="A18" s="153" t="s">
        <v>105</v>
      </c>
      <c r="B18" s="140" t="s">
        <v>133</v>
      </c>
      <c r="C18" s="140" t="s">
        <v>116</v>
      </c>
      <c r="D18" s="140" t="s">
        <v>234</v>
      </c>
      <c r="E18" s="154">
        <f>+'Riepilogo servizio ferroviario'!I11</f>
        <v>13764.000000000002</v>
      </c>
      <c r="F18" s="186">
        <f>SUM(E12:E18)</f>
        <v>161525.56200000001</v>
      </c>
    </row>
    <row r="19" spans="1:6" ht="33.75" customHeight="1" x14ac:dyDescent="0.25">
      <c r="A19" s="143" t="s">
        <v>88</v>
      </c>
      <c r="B19" s="112" t="s">
        <v>134</v>
      </c>
      <c r="C19" s="112" t="s">
        <v>66</v>
      </c>
      <c r="D19" s="112" t="s">
        <v>234</v>
      </c>
      <c r="E19" s="144">
        <f>+'Riepilogo servizio ferroviario'!N5</f>
        <v>30132.000000000004</v>
      </c>
      <c r="F19" s="180"/>
    </row>
    <row r="20" spans="1:6" ht="33.75" customHeight="1" x14ac:dyDescent="0.25">
      <c r="A20" s="146" t="s">
        <v>88</v>
      </c>
      <c r="B20" s="111" t="s">
        <v>134</v>
      </c>
      <c r="C20" s="111" t="s">
        <v>115</v>
      </c>
      <c r="D20" s="111" t="s">
        <v>234</v>
      </c>
      <c r="E20" s="142">
        <f>+'Riepilogo servizio ferroviario'!N6</f>
        <v>51006.780000000006</v>
      </c>
      <c r="F20" s="181"/>
    </row>
    <row r="21" spans="1:6" ht="33.75" customHeight="1" x14ac:dyDescent="0.25">
      <c r="A21" s="146" t="s">
        <v>88</v>
      </c>
      <c r="B21" s="111" t="s">
        <v>134</v>
      </c>
      <c r="C21" s="111" t="s">
        <v>13</v>
      </c>
      <c r="D21" s="111" t="s">
        <v>233</v>
      </c>
      <c r="E21" s="142">
        <f>+'Riepilogo servizio ferroviario'!N7</f>
        <v>16740</v>
      </c>
      <c r="F21" s="181"/>
    </row>
    <row r="22" spans="1:6" ht="33.75" customHeight="1" x14ac:dyDescent="0.25">
      <c r="A22" s="146" t="s">
        <v>88</v>
      </c>
      <c r="B22" s="111" t="s">
        <v>134</v>
      </c>
      <c r="C22" s="111" t="s">
        <v>15</v>
      </c>
      <c r="D22" s="111" t="s">
        <v>233</v>
      </c>
      <c r="E22" s="142">
        <f>+'Riepilogo servizio ferroviario'!N8</f>
        <v>446.40000000000003</v>
      </c>
      <c r="F22" s="181"/>
    </row>
    <row r="23" spans="1:6" ht="33.75" customHeight="1" x14ac:dyDescent="0.25">
      <c r="A23" s="146" t="s">
        <v>88</v>
      </c>
      <c r="B23" s="111" t="s">
        <v>134</v>
      </c>
      <c r="C23" s="111" t="s">
        <v>17</v>
      </c>
      <c r="D23" s="111" t="s">
        <v>234</v>
      </c>
      <c r="E23" s="142">
        <f>+'Riepilogo servizio ferroviario'!N9</f>
        <v>8928</v>
      </c>
      <c r="F23" s="181"/>
    </row>
    <row r="24" spans="1:6" ht="33.75" customHeight="1" x14ac:dyDescent="0.25">
      <c r="A24" s="146" t="s">
        <v>88</v>
      </c>
      <c r="B24" s="111" t="s">
        <v>134</v>
      </c>
      <c r="C24" s="111" t="s">
        <v>116</v>
      </c>
      <c r="D24" s="111" t="s">
        <v>234</v>
      </c>
      <c r="E24" s="142">
        <f>+'Riepilogo servizio ferroviario'!N11</f>
        <v>11160</v>
      </c>
      <c r="F24" s="181"/>
    </row>
    <row r="25" spans="1:6" ht="33.75" customHeight="1" x14ac:dyDescent="0.25">
      <c r="A25" s="146" t="s">
        <v>88</v>
      </c>
      <c r="B25" s="111" t="s">
        <v>134</v>
      </c>
      <c r="C25" s="111" t="s">
        <v>98</v>
      </c>
      <c r="D25" s="111" t="s">
        <v>234</v>
      </c>
      <c r="E25" s="142">
        <f>+'Riepilogo servizio ferroviario'!N12</f>
        <v>10044</v>
      </c>
      <c r="F25" s="182"/>
    </row>
    <row r="26" spans="1:6" ht="33.75" customHeight="1" thickBot="1" x14ac:dyDescent="0.3">
      <c r="A26" s="153" t="s">
        <v>88</v>
      </c>
      <c r="B26" s="140" t="s">
        <v>134</v>
      </c>
      <c r="C26" s="140" t="s">
        <v>99</v>
      </c>
      <c r="D26" s="140" t="s">
        <v>234</v>
      </c>
      <c r="E26" s="154">
        <f>+'Riepilogo servizio ferroviario'!N13</f>
        <v>17002.260000000002</v>
      </c>
      <c r="F26" s="186">
        <f>SUM(E19:E26)</f>
        <v>145459.44</v>
      </c>
    </row>
    <row r="27" spans="1:6" ht="33.75" customHeight="1" x14ac:dyDescent="0.25">
      <c r="A27" s="143" t="s">
        <v>89</v>
      </c>
      <c r="B27" s="112" t="s">
        <v>135</v>
      </c>
      <c r="C27" s="112" t="s">
        <v>145</v>
      </c>
      <c r="D27" s="112" t="s">
        <v>234</v>
      </c>
      <c r="E27" s="144">
        <f>+'Riepilogo servizio ferroviario'!L20</f>
        <v>1674.0000000000002</v>
      </c>
      <c r="F27" s="180"/>
    </row>
    <row r="28" spans="1:6" ht="33.75" customHeight="1" x14ac:dyDescent="0.25">
      <c r="A28" s="146" t="s">
        <v>89</v>
      </c>
      <c r="B28" s="111" t="s">
        <v>135</v>
      </c>
      <c r="C28" s="111" t="s">
        <v>146</v>
      </c>
      <c r="D28" s="111" t="s">
        <v>234</v>
      </c>
      <c r="E28" s="142">
        <f>+'Riepilogo servizio ferroviario'!L21</f>
        <v>9672</v>
      </c>
      <c r="F28" s="181"/>
    </row>
    <row r="29" spans="1:6" ht="33.75" customHeight="1" x14ac:dyDescent="0.25">
      <c r="A29" s="146" t="s">
        <v>89</v>
      </c>
      <c r="B29" s="111" t="s">
        <v>135</v>
      </c>
      <c r="C29" s="111" t="s">
        <v>147</v>
      </c>
      <c r="D29" s="111" t="s">
        <v>234</v>
      </c>
      <c r="E29" s="142">
        <f>+'Riepilogo servizio ferroviario'!L22</f>
        <v>5356.8</v>
      </c>
      <c r="F29" s="181"/>
    </row>
    <row r="30" spans="1:6" ht="33.75" customHeight="1" x14ac:dyDescent="0.25">
      <c r="A30" s="146" t="s">
        <v>89</v>
      </c>
      <c r="B30" s="111" t="s">
        <v>135</v>
      </c>
      <c r="C30" s="111" t="s">
        <v>148</v>
      </c>
      <c r="D30" s="111" t="s">
        <v>234</v>
      </c>
      <c r="E30" s="142">
        <f>+'Riepilogo servizio ferroviario'!L23</f>
        <v>3627.0000000000005</v>
      </c>
      <c r="F30" s="181"/>
    </row>
    <row r="31" spans="1:6" ht="33.75" customHeight="1" x14ac:dyDescent="0.25">
      <c r="A31" s="146" t="s">
        <v>89</v>
      </c>
      <c r="B31" s="111" t="s">
        <v>135</v>
      </c>
      <c r="C31" s="111" t="s">
        <v>149</v>
      </c>
      <c r="D31" s="111" t="s">
        <v>234</v>
      </c>
      <c r="E31" s="142">
        <f>+'Riepilogo servizio ferroviario'!L24</f>
        <v>37720.800000000003</v>
      </c>
      <c r="F31" s="181"/>
    </row>
    <row r="32" spans="1:6" ht="33.75" customHeight="1" x14ac:dyDescent="0.25">
      <c r="A32" s="146" t="s">
        <v>89</v>
      </c>
      <c r="B32" s="111" t="s">
        <v>135</v>
      </c>
      <c r="C32" s="111" t="s">
        <v>150</v>
      </c>
      <c r="D32" s="111" t="s">
        <v>234</v>
      </c>
      <c r="E32" s="142">
        <f>+'Riepilogo servizio ferroviario'!L25</f>
        <v>26114.400000000001</v>
      </c>
      <c r="F32" s="181"/>
    </row>
    <row r="33" spans="1:6" ht="33.75" customHeight="1" x14ac:dyDescent="0.25">
      <c r="A33" s="146" t="s">
        <v>89</v>
      </c>
      <c r="B33" s="111" t="s">
        <v>135</v>
      </c>
      <c r="C33" s="111" t="s">
        <v>151</v>
      </c>
      <c r="D33" s="111" t="s">
        <v>234</v>
      </c>
      <c r="E33" s="142">
        <f>+'Riepilogo servizio ferroviario'!L26</f>
        <v>3091.32</v>
      </c>
      <c r="F33" s="181"/>
    </row>
    <row r="34" spans="1:6" ht="33.75" customHeight="1" x14ac:dyDescent="0.25">
      <c r="A34" s="146" t="s">
        <v>89</v>
      </c>
      <c r="B34" s="111" t="s">
        <v>135</v>
      </c>
      <c r="C34" s="111" t="s">
        <v>152</v>
      </c>
      <c r="D34" s="111" t="s">
        <v>234</v>
      </c>
      <c r="E34" s="142">
        <f>+'Riepilogo servizio ferroviario'!L27</f>
        <v>30913.200000000001</v>
      </c>
      <c r="F34" s="181"/>
    </row>
    <row r="35" spans="1:6" ht="33.75" customHeight="1" x14ac:dyDescent="0.25">
      <c r="A35" s="146" t="s">
        <v>89</v>
      </c>
      <c r="B35" s="111" t="s">
        <v>135</v>
      </c>
      <c r="C35" s="111" t="s">
        <v>153</v>
      </c>
      <c r="D35" s="111" t="s">
        <v>234</v>
      </c>
      <c r="E35" s="142">
        <f>+'Riepilogo servizio ferroviario'!L28</f>
        <v>20608.800000000003</v>
      </c>
      <c r="F35" s="181"/>
    </row>
    <row r="36" spans="1:6" ht="33.75" customHeight="1" x14ac:dyDescent="0.25">
      <c r="A36" s="146" t="s">
        <v>89</v>
      </c>
      <c r="B36" s="111" t="s">
        <v>135</v>
      </c>
      <c r="C36" s="111" t="s">
        <v>154</v>
      </c>
      <c r="D36" s="111" t="s">
        <v>234</v>
      </c>
      <c r="E36" s="142">
        <f>+'Riepilogo servizio ferroviario'!L29</f>
        <v>223.20000000000002</v>
      </c>
      <c r="F36" s="181"/>
    </row>
    <row r="37" spans="1:6" ht="33.75" customHeight="1" x14ac:dyDescent="0.25">
      <c r="A37" s="146" t="s">
        <v>89</v>
      </c>
      <c r="B37" s="111" t="s">
        <v>135</v>
      </c>
      <c r="C37" s="111" t="s">
        <v>155</v>
      </c>
      <c r="D37" s="111" t="s">
        <v>234</v>
      </c>
      <c r="E37" s="142">
        <f>+'Riepilogo servizio ferroviario'!L30</f>
        <v>4017.6000000000004</v>
      </c>
      <c r="F37" s="181"/>
    </row>
    <row r="38" spans="1:6" ht="33.75" customHeight="1" x14ac:dyDescent="0.25">
      <c r="A38" s="146" t="s">
        <v>89</v>
      </c>
      <c r="B38" s="111" t="s">
        <v>135</v>
      </c>
      <c r="C38" s="111" t="s">
        <v>156</v>
      </c>
      <c r="D38" s="111" t="s">
        <v>234</v>
      </c>
      <c r="E38" s="142">
        <f>+'Riepilogo servizio ferroviario'!L31</f>
        <v>2901.6000000000004</v>
      </c>
      <c r="F38" s="181"/>
    </row>
    <row r="39" spans="1:6" ht="33.75" customHeight="1" x14ac:dyDescent="0.25">
      <c r="A39" s="146" t="s">
        <v>89</v>
      </c>
      <c r="B39" s="111" t="s">
        <v>135</v>
      </c>
      <c r="C39" s="111" t="s">
        <v>157</v>
      </c>
      <c r="D39" s="111" t="s">
        <v>234</v>
      </c>
      <c r="E39" s="142">
        <f>+'Riepilogo servizio ferroviario'!L32</f>
        <v>111.60000000000001</v>
      </c>
      <c r="F39" s="181"/>
    </row>
    <row r="40" spans="1:6" ht="33.75" customHeight="1" x14ac:dyDescent="0.25">
      <c r="A40" s="146" t="s">
        <v>89</v>
      </c>
      <c r="B40" s="111" t="s">
        <v>135</v>
      </c>
      <c r="C40" s="111" t="s">
        <v>158</v>
      </c>
      <c r="D40" s="111" t="s">
        <v>234</v>
      </c>
      <c r="E40" s="142">
        <f>+'Riepilogo servizio ferroviario'!L33</f>
        <v>2232</v>
      </c>
      <c r="F40" s="181"/>
    </row>
    <row r="41" spans="1:6" ht="33.75" customHeight="1" x14ac:dyDescent="0.25">
      <c r="A41" s="146" t="s">
        <v>89</v>
      </c>
      <c r="B41" s="111" t="s">
        <v>135</v>
      </c>
      <c r="C41" s="111" t="s">
        <v>159</v>
      </c>
      <c r="D41" s="111" t="s">
        <v>234</v>
      </c>
      <c r="E41" s="142">
        <f>+'Riepilogo servizio ferroviario'!L34</f>
        <v>1785.6000000000004</v>
      </c>
      <c r="F41" s="181"/>
    </row>
    <row r="42" spans="1:6" ht="33.75" customHeight="1" x14ac:dyDescent="0.25">
      <c r="A42" s="146" t="s">
        <v>89</v>
      </c>
      <c r="B42" s="111" t="s">
        <v>135</v>
      </c>
      <c r="C42" s="111" t="s">
        <v>160</v>
      </c>
      <c r="D42" s="111" t="s">
        <v>234</v>
      </c>
      <c r="E42" s="142">
        <f>+'Riepilogo servizio ferroviario'!L35</f>
        <v>281.79000000000002</v>
      </c>
      <c r="F42" s="181"/>
    </row>
    <row r="43" spans="1:6" ht="33.75" customHeight="1" x14ac:dyDescent="0.25">
      <c r="A43" s="146" t="s">
        <v>89</v>
      </c>
      <c r="B43" s="111" t="s">
        <v>135</v>
      </c>
      <c r="C43" s="111" t="s">
        <v>161</v>
      </c>
      <c r="D43" s="111" t="s">
        <v>234</v>
      </c>
      <c r="E43" s="142">
        <f>+'Riepilogo servizio ferroviario'!L36</f>
        <v>5635.8</v>
      </c>
      <c r="F43" s="181"/>
    </row>
    <row r="44" spans="1:6" ht="33.75" customHeight="1" x14ac:dyDescent="0.25">
      <c r="A44" s="146" t="s">
        <v>89</v>
      </c>
      <c r="B44" s="111" t="s">
        <v>135</v>
      </c>
      <c r="C44" s="111" t="s">
        <v>162</v>
      </c>
      <c r="D44" s="111" t="s">
        <v>234</v>
      </c>
      <c r="E44" s="142">
        <f>+'Riepilogo servizio ferroviario'!L37</f>
        <v>7044.7500000000009</v>
      </c>
      <c r="F44" s="181"/>
    </row>
    <row r="45" spans="1:6" ht="33.75" customHeight="1" x14ac:dyDescent="0.25">
      <c r="A45" s="146" t="s">
        <v>89</v>
      </c>
      <c r="B45" s="111" t="s">
        <v>135</v>
      </c>
      <c r="C45" s="111" t="s">
        <v>163</v>
      </c>
      <c r="D45" s="111" t="s">
        <v>234</v>
      </c>
      <c r="E45" s="142">
        <f>+'Riepilogo servizio ferroviario'!L38</f>
        <v>23184.9</v>
      </c>
      <c r="F45" s="181"/>
    </row>
    <row r="46" spans="1:6" ht="33.75" customHeight="1" x14ac:dyDescent="0.25">
      <c r="A46" s="146" t="s">
        <v>89</v>
      </c>
      <c r="B46" s="111" t="s">
        <v>135</v>
      </c>
      <c r="C46" s="111" t="s">
        <v>164</v>
      </c>
      <c r="D46" s="111" t="s">
        <v>234</v>
      </c>
      <c r="E46" s="142">
        <f>+'Riepilogo servizio ferroviario'!L39</f>
        <v>23184.9</v>
      </c>
      <c r="F46" s="181"/>
    </row>
    <row r="47" spans="1:6" ht="33.75" customHeight="1" x14ac:dyDescent="0.25">
      <c r="A47" s="146" t="s">
        <v>89</v>
      </c>
      <c r="B47" s="111" t="s">
        <v>135</v>
      </c>
      <c r="C47" s="111" t="s">
        <v>165</v>
      </c>
      <c r="D47" s="111" t="s">
        <v>234</v>
      </c>
      <c r="E47" s="142">
        <f>+'Riepilogo servizio ferroviario'!L40</f>
        <v>9300</v>
      </c>
      <c r="F47" s="181"/>
    </row>
    <row r="48" spans="1:6" ht="33.75" customHeight="1" x14ac:dyDescent="0.25">
      <c r="A48" s="146" t="s">
        <v>89</v>
      </c>
      <c r="B48" s="111" t="s">
        <v>135</v>
      </c>
      <c r="C48" s="111" t="s">
        <v>166</v>
      </c>
      <c r="D48" s="111" t="s">
        <v>234</v>
      </c>
      <c r="E48" s="142">
        <f>+'Riepilogo servizio ferroviario'!L41</f>
        <v>8928</v>
      </c>
      <c r="F48" s="182"/>
    </row>
    <row r="49" spans="1:6" ht="33.75" customHeight="1" thickBot="1" x14ac:dyDescent="0.3">
      <c r="A49" s="147" t="s">
        <v>89</v>
      </c>
      <c r="B49" s="113" t="s">
        <v>135</v>
      </c>
      <c r="C49" s="113" t="s">
        <v>167</v>
      </c>
      <c r="D49" s="113" t="s">
        <v>233</v>
      </c>
      <c r="E49" s="148">
        <f>+'Riepilogo servizio ferroviario'!L42</f>
        <v>128340.00000000001</v>
      </c>
      <c r="F49" s="188">
        <f>SUM(E27:E49)</f>
        <v>355950.06000000006</v>
      </c>
    </row>
    <row r="50" spans="1:6" ht="33.75" customHeight="1" x14ac:dyDescent="0.25">
      <c r="A50" s="143" t="s">
        <v>136</v>
      </c>
      <c r="B50" s="112" t="s">
        <v>137</v>
      </c>
      <c r="C50" s="112" t="s">
        <v>145</v>
      </c>
      <c r="D50" s="112" t="s">
        <v>234</v>
      </c>
      <c r="E50" s="144">
        <f>+'Riepilogo servizio ferroviario'!G20</f>
        <v>1674.0000000000002</v>
      </c>
      <c r="F50" s="180"/>
    </row>
    <row r="51" spans="1:6" ht="33.75" customHeight="1" x14ac:dyDescent="0.25">
      <c r="A51" s="146" t="s">
        <v>136</v>
      </c>
      <c r="B51" s="111" t="s">
        <v>137</v>
      </c>
      <c r="C51" s="111" t="s">
        <v>146</v>
      </c>
      <c r="D51" s="111" t="s">
        <v>234</v>
      </c>
      <c r="E51" s="142">
        <f>+'Riepilogo servizio ferroviario'!G21</f>
        <v>2976</v>
      </c>
      <c r="F51" s="181"/>
    </row>
    <row r="52" spans="1:6" ht="33.75" customHeight="1" x14ac:dyDescent="0.25">
      <c r="A52" s="146" t="s">
        <v>136</v>
      </c>
      <c r="B52" s="111" t="s">
        <v>137</v>
      </c>
      <c r="C52" s="111" t="s">
        <v>148</v>
      </c>
      <c r="D52" s="111" t="s">
        <v>234</v>
      </c>
      <c r="E52" s="142">
        <f>+'Riepilogo servizio ferroviario'!G23</f>
        <v>3627.0000000000005</v>
      </c>
      <c r="F52" s="181"/>
    </row>
    <row r="53" spans="1:6" ht="33.75" customHeight="1" x14ac:dyDescent="0.25">
      <c r="A53" s="146" t="s">
        <v>136</v>
      </c>
      <c r="B53" s="111" t="s">
        <v>137</v>
      </c>
      <c r="C53" s="111" t="s">
        <v>149</v>
      </c>
      <c r="D53" s="111" t="s">
        <v>234</v>
      </c>
      <c r="E53" s="142">
        <f>+'Riepilogo servizio ferroviario'!G24</f>
        <v>11606.400000000001</v>
      </c>
      <c r="F53" s="181"/>
    </row>
    <row r="54" spans="1:6" ht="33.75" customHeight="1" x14ac:dyDescent="0.25">
      <c r="A54" s="146" t="s">
        <v>136</v>
      </c>
      <c r="B54" s="111" t="s">
        <v>137</v>
      </c>
      <c r="C54" s="111" t="s">
        <v>151</v>
      </c>
      <c r="D54" s="111" t="s">
        <v>234</v>
      </c>
      <c r="E54" s="142">
        <f>+'Riepilogo servizio ferroviario'!G26</f>
        <v>6182.64</v>
      </c>
      <c r="F54" s="181"/>
    </row>
    <row r="55" spans="1:6" ht="33.75" customHeight="1" x14ac:dyDescent="0.25">
      <c r="A55" s="146" t="s">
        <v>136</v>
      </c>
      <c r="B55" s="111" t="s">
        <v>137</v>
      </c>
      <c r="C55" s="111" t="s">
        <v>152</v>
      </c>
      <c r="D55" s="111" t="s">
        <v>234</v>
      </c>
      <c r="E55" s="142">
        <f>+'Riepilogo servizio ferroviario'!G27</f>
        <v>12365.28</v>
      </c>
      <c r="F55" s="181"/>
    </row>
    <row r="56" spans="1:6" ht="33.75" customHeight="1" x14ac:dyDescent="0.25">
      <c r="A56" s="146" t="s">
        <v>136</v>
      </c>
      <c r="B56" s="111" t="s">
        <v>137</v>
      </c>
      <c r="C56" s="111" t="s">
        <v>154</v>
      </c>
      <c r="D56" s="111" t="s">
        <v>234</v>
      </c>
      <c r="E56" s="142">
        <f>+'Riepilogo servizio ferroviario'!G29</f>
        <v>446.40000000000003</v>
      </c>
      <c r="F56" s="181"/>
    </row>
    <row r="57" spans="1:6" ht="33.75" customHeight="1" x14ac:dyDescent="0.25">
      <c r="A57" s="146" t="s">
        <v>136</v>
      </c>
      <c r="B57" s="111" t="s">
        <v>137</v>
      </c>
      <c r="C57" s="111" t="s">
        <v>155</v>
      </c>
      <c r="D57" s="111" t="s">
        <v>234</v>
      </c>
      <c r="E57" s="142">
        <f>+'Riepilogo servizio ferroviario'!G30</f>
        <v>1607.0400000000002</v>
      </c>
      <c r="F57" s="181"/>
    </row>
    <row r="58" spans="1:6" ht="33.75" customHeight="1" x14ac:dyDescent="0.25">
      <c r="A58" s="146" t="s">
        <v>136</v>
      </c>
      <c r="B58" s="111" t="s">
        <v>137</v>
      </c>
      <c r="C58" s="111" t="s">
        <v>157</v>
      </c>
      <c r="D58" s="111" t="s">
        <v>234</v>
      </c>
      <c r="E58" s="142">
        <f>+'Riepilogo servizio ferroviario'!G32</f>
        <v>223.20000000000002</v>
      </c>
      <c r="F58" s="181"/>
    </row>
    <row r="59" spans="1:6" ht="33.75" customHeight="1" x14ac:dyDescent="0.25">
      <c r="A59" s="146" t="s">
        <v>136</v>
      </c>
      <c r="B59" s="111" t="s">
        <v>137</v>
      </c>
      <c r="C59" s="111" t="s">
        <v>158</v>
      </c>
      <c r="D59" s="111" t="s">
        <v>234</v>
      </c>
      <c r="E59" s="142">
        <f>+'Riepilogo servizio ferroviario'!G33</f>
        <v>892.80000000000007</v>
      </c>
      <c r="F59" s="181"/>
    </row>
    <row r="60" spans="1:6" ht="33.75" customHeight="1" x14ac:dyDescent="0.25">
      <c r="A60" s="146" t="s">
        <v>136</v>
      </c>
      <c r="B60" s="111" t="s">
        <v>137</v>
      </c>
      <c r="C60" s="111" t="s">
        <v>160</v>
      </c>
      <c r="D60" s="111" t="s">
        <v>234</v>
      </c>
      <c r="E60" s="142">
        <f>+'Riepilogo servizio ferroviario'!G35</f>
        <v>563.58000000000004</v>
      </c>
      <c r="F60" s="181"/>
    </row>
    <row r="61" spans="1:6" ht="33.75" customHeight="1" x14ac:dyDescent="0.25">
      <c r="A61" s="146" t="s">
        <v>136</v>
      </c>
      <c r="B61" s="111" t="s">
        <v>137</v>
      </c>
      <c r="C61" s="111" t="s">
        <v>161</v>
      </c>
      <c r="D61" s="111" t="s">
        <v>234</v>
      </c>
      <c r="E61" s="142">
        <f>+'Riepilogo servizio ferroviario'!G36</f>
        <v>2254.3200000000002</v>
      </c>
      <c r="F61" s="181"/>
    </row>
    <row r="62" spans="1:6" ht="33.75" customHeight="1" x14ac:dyDescent="0.25">
      <c r="A62" s="146" t="s">
        <v>136</v>
      </c>
      <c r="B62" s="111" t="s">
        <v>137</v>
      </c>
      <c r="C62" s="111" t="s">
        <v>166</v>
      </c>
      <c r="D62" s="111" t="s">
        <v>234</v>
      </c>
      <c r="E62" s="142">
        <f>+'Riepilogo servizio ferroviario'!G41</f>
        <v>3906.0000000000005</v>
      </c>
      <c r="F62" s="182"/>
    </row>
    <row r="63" spans="1:6" ht="33.75" customHeight="1" thickBot="1" x14ac:dyDescent="0.3">
      <c r="A63" s="153" t="s">
        <v>136</v>
      </c>
      <c r="B63" s="140" t="s">
        <v>137</v>
      </c>
      <c r="C63" s="140" t="s">
        <v>167</v>
      </c>
      <c r="D63" s="140" t="s">
        <v>233</v>
      </c>
      <c r="E63" s="154">
        <f>+'Riepilogo servizio ferroviario'!G42</f>
        <v>47430</v>
      </c>
      <c r="F63" s="186">
        <f>SUM(E50:E63)</f>
        <v>95754.66</v>
      </c>
    </row>
    <row r="64" spans="1:6" ht="33.75" customHeight="1" x14ac:dyDescent="0.25">
      <c r="A64" s="143" t="s">
        <v>90</v>
      </c>
      <c r="B64" s="112" t="s">
        <v>138</v>
      </c>
      <c r="C64" s="112" t="s">
        <v>195</v>
      </c>
      <c r="D64" s="112" t="s">
        <v>233</v>
      </c>
      <c r="E64" s="144">
        <f>+'Stazioni Varie'!J19</f>
        <v>3813.0000000000005</v>
      </c>
      <c r="F64" s="180"/>
    </row>
    <row r="65" spans="1:6" ht="33.75" customHeight="1" x14ac:dyDescent="0.25">
      <c r="A65" s="146" t="s">
        <v>90</v>
      </c>
      <c r="B65" s="111" t="s">
        <v>138</v>
      </c>
      <c r="C65" s="111" t="s">
        <v>196</v>
      </c>
      <c r="D65" s="111" t="s">
        <v>233</v>
      </c>
      <c r="E65" s="142">
        <f>+'Stazioni Varie'!J20</f>
        <v>3813.0000000000005</v>
      </c>
      <c r="F65" s="181"/>
    </row>
    <row r="66" spans="1:6" ht="33.75" customHeight="1" x14ac:dyDescent="0.25">
      <c r="A66" s="146" t="s">
        <v>90</v>
      </c>
      <c r="B66" s="111" t="s">
        <v>138</v>
      </c>
      <c r="C66" s="111" t="s">
        <v>189</v>
      </c>
      <c r="D66" s="111" t="s">
        <v>233</v>
      </c>
      <c r="E66" s="142">
        <f>+'Stazioni Varie'!J21</f>
        <v>3813.0000000000005</v>
      </c>
      <c r="F66" s="181"/>
    </row>
    <row r="67" spans="1:6" ht="33.75" customHeight="1" x14ac:dyDescent="0.25">
      <c r="A67" s="146" t="s">
        <v>90</v>
      </c>
      <c r="B67" s="111" t="s">
        <v>138</v>
      </c>
      <c r="C67" s="111" t="s">
        <v>190</v>
      </c>
      <c r="D67" s="111" t="s">
        <v>233</v>
      </c>
      <c r="E67" s="142">
        <f>+'Stazioni Varie'!J22</f>
        <v>5394</v>
      </c>
      <c r="F67" s="181"/>
    </row>
    <row r="68" spans="1:6" ht="33.75" customHeight="1" x14ac:dyDescent="0.25">
      <c r="A68" s="146" t="s">
        <v>90</v>
      </c>
      <c r="B68" s="111" t="s">
        <v>138</v>
      </c>
      <c r="C68" s="111" t="s">
        <v>191</v>
      </c>
      <c r="D68" s="111" t="s">
        <v>233</v>
      </c>
      <c r="E68" s="142">
        <f>+'Stazioni Varie'!J23</f>
        <v>3720.0000000000005</v>
      </c>
      <c r="F68" s="181"/>
    </row>
    <row r="69" spans="1:6" ht="33.75" customHeight="1" x14ac:dyDescent="0.25">
      <c r="A69" s="146" t="s">
        <v>90</v>
      </c>
      <c r="B69" s="111" t="s">
        <v>138</v>
      </c>
      <c r="C69" s="111" t="s">
        <v>93</v>
      </c>
      <c r="D69" s="111" t="s">
        <v>233</v>
      </c>
      <c r="E69" s="142">
        <f>+'Stazioni Varie'!J24</f>
        <v>3813.0000000000005</v>
      </c>
      <c r="F69" s="181"/>
    </row>
    <row r="70" spans="1:6" ht="33.75" customHeight="1" x14ac:dyDescent="0.25">
      <c r="A70" s="146" t="s">
        <v>90</v>
      </c>
      <c r="B70" s="111" t="s">
        <v>138</v>
      </c>
      <c r="C70" s="111" t="s">
        <v>192</v>
      </c>
      <c r="D70" s="111" t="s">
        <v>233</v>
      </c>
      <c r="E70" s="142">
        <f>+'Stazioni Varie'!J25</f>
        <v>3813.0000000000005</v>
      </c>
      <c r="F70" s="181"/>
    </row>
    <row r="71" spans="1:6" ht="33.75" customHeight="1" x14ac:dyDescent="0.25">
      <c r="A71" s="146" t="s">
        <v>90</v>
      </c>
      <c r="B71" s="111" t="s">
        <v>138</v>
      </c>
      <c r="C71" s="111" t="s">
        <v>94</v>
      </c>
      <c r="D71" s="111" t="s">
        <v>233</v>
      </c>
      <c r="E71" s="142">
        <f>+'Stazioni Varie'!J26</f>
        <v>3813.0000000000005</v>
      </c>
      <c r="F71" s="181"/>
    </row>
    <row r="72" spans="1:6" ht="33.75" customHeight="1" x14ac:dyDescent="0.25">
      <c r="A72" s="146" t="s">
        <v>90</v>
      </c>
      <c r="B72" s="111" t="s">
        <v>138</v>
      </c>
      <c r="C72" s="111" t="s">
        <v>193</v>
      </c>
      <c r="D72" s="111" t="s">
        <v>233</v>
      </c>
      <c r="E72" s="142">
        <f>+'Stazioni Varie'!J27</f>
        <v>5394</v>
      </c>
      <c r="F72" s="181"/>
    </row>
    <row r="73" spans="1:6" ht="33.75" customHeight="1" thickBot="1" x14ac:dyDescent="0.3">
      <c r="A73" s="147" t="s">
        <v>90</v>
      </c>
      <c r="B73" s="113" t="s">
        <v>138</v>
      </c>
      <c r="C73" s="113" t="s">
        <v>198</v>
      </c>
      <c r="D73" s="113" t="s">
        <v>233</v>
      </c>
      <c r="E73" s="148">
        <f>+'Stazioni Varie'!J28</f>
        <v>1953.0000000000002</v>
      </c>
      <c r="F73" s="185"/>
    </row>
    <row r="74" spans="1:6" ht="33.75" customHeight="1" x14ac:dyDescent="0.25">
      <c r="A74" s="183" t="s">
        <v>90</v>
      </c>
      <c r="B74" s="141" t="s">
        <v>138</v>
      </c>
      <c r="C74" s="141" t="s">
        <v>200</v>
      </c>
      <c r="D74" s="141" t="s">
        <v>233</v>
      </c>
      <c r="E74" s="184">
        <f>+'Stazioni Varie'!J29</f>
        <v>967.2</v>
      </c>
      <c r="F74" s="180"/>
    </row>
    <row r="75" spans="1:6" ht="33.75" customHeight="1" x14ac:dyDescent="0.25">
      <c r="A75" s="146" t="s">
        <v>90</v>
      </c>
      <c r="B75" s="111" t="s">
        <v>138</v>
      </c>
      <c r="C75" s="111" t="s">
        <v>194</v>
      </c>
      <c r="D75" s="111" t="s">
        <v>233</v>
      </c>
      <c r="E75" s="142">
        <f>+'Stazioni Varie'!J30</f>
        <v>5394</v>
      </c>
      <c r="F75" s="181"/>
    </row>
    <row r="76" spans="1:6" ht="33.75" customHeight="1" x14ac:dyDescent="0.25">
      <c r="A76" s="146" t="s">
        <v>90</v>
      </c>
      <c r="B76" s="111" t="s">
        <v>138</v>
      </c>
      <c r="C76" s="111" t="s">
        <v>199</v>
      </c>
      <c r="D76" s="111" t="s">
        <v>233</v>
      </c>
      <c r="E76" s="142">
        <f>+'Stazioni Varie'!J31</f>
        <v>967.2</v>
      </c>
      <c r="F76" s="182"/>
    </row>
    <row r="77" spans="1:6" ht="33.75" customHeight="1" thickBot="1" x14ac:dyDescent="0.3">
      <c r="A77" s="153" t="s">
        <v>90</v>
      </c>
      <c r="B77" s="140" t="s">
        <v>138</v>
      </c>
      <c r="C77" s="140" t="s">
        <v>197</v>
      </c>
      <c r="D77" s="140" t="s">
        <v>233</v>
      </c>
      <c r="E77" s="154">
        <f>+'Stazioni Varie'!J32</f>
        <v>3887.4</v>
      </c>
      <c r="F77" s="186">
        <f>SUM(E64:E77)</f>
        <v>50554.799999999996</v>
      </c>
    </row>
    <row r="78" spans="1:6" ht="33.75" customHeight="1" x14ac:dyDescent="0.25">
      <c r="A78" s="143" t="s">
        <v>104</v>
      </c>
      <c r="B78" s="112" t="s">
        <v>139</v>
      </c>
      <c r="C78" s="112" t="s">
        <v>170</v>
      </c>
      <c r="D78" s="112" t="s">
        <v>233</v>
      </c>
      <c r="E78" s="144">
        <f>+'Stazioni Varie'!J6</f>
        <v>9858</v>
      </c>
      <c r="F78" s="180"/>
    </row>
    <row r="79" spans="1:6" ht="33.75" customHeight="1" x14ac:dyDescent="0.25">
      <c r="A79" s="146" t="s">
        <v>104</v>
      </c>
      <c r="B79" s="111" t="s">
        <v>139</v>
      </c>
      <c r="C79" s="111" t="s">
        <v>171</v>
      </c>
      <c r="D79" s="111" t="s">
        <v>233</v>
      </c>
      <c r="E79" s="142">
        <f>+'Stazioni Varie'!J7</f>
        <v>3720.0000000000005</v>
      </c>
      <c r="F79" s="181"/>
    </row>
    <row r="80" spans="1:6" ht="33.75" customHeight="1" x14ac:dyDescent="0.25">
      <c r="A80" s="146" t="s">
        <v>104</v>
      </c>
      <c r="B80" s="111" t="s">
        <v>139</v>
      </c>
      <c r="C80" s="111" t="s">
        <v>172</v>
      </c>
      <c r="D80" s="111" t="s">
        <v>233</v>
      </c>
      <c r="E80" s="142">
        <f>+'Stazioni Varie'!J8</f>
        <v>5394</v>
      </c>
      <c r="F80" s="181"/>
    </row>
    <row r="81" spans="1:6" ht="33.75" customHeight="1" x14ac:dyDescent="0.25">
      <c r="A81" s="146" t="s">
        <v>104</v>
      </c>
      <c r="B81" s="111" t="s">
        <v>139</v>
      </c>
      <c r="C81" s="111" t="s">
        <v>173</v>
      </c>
      <c r="D81" s="111" t="s">
        <v>233</v>
      </c>
      <c r="E81" s="142">
        <f>+'Stazioni Varie'!J9</f>
        <v>3720.0000000000005</v>
      </c>
      <c r="F81" s="181"/>
    </row>
    <row r="82" spans="1:6" ht="33.75" customHeight="1" x14ac:dyDescent="0.25">
      <c r="A82" s="146" t="s">
        <v>104</v>
      </c>
      <c r="B82" s="111" t="s">
        <v>139</v>
      </c>
      <c r="C82" s="111" t="s">
        <v>174</v>
      </c>
      <c r="D82" s="111" t="s">
        <v>233</v>
      </c>
      <c r="E82" s="142">
        <f>+'Stazioni Varie'!J10</f>
        <v>5394</v>
      </c>
      <c r="F82" s="181"/>
    </row>
    <row r="83" spans="1:6" ht="33.75" customHeight="1" x14ac:dyDescent="0.25">
      <c r="A83" s="146" t="s">
        <v>104</v>
      </c>
      <c r="B83" s="111" t="s">
        <v>139</v>
      </c>
      <c r="C83" s="111" t="s">
        <v>180</v>
      </c>
      <c r="D83" s="111" t="s">
        <v>233</v>
      </c>
      <c r="E83" s="142">
        <f>+'Stazioni Varie'!J11</f>
        <v>8928</v>
      </c>
      <c r="F83" s="181"/>
    </row>
    <row r="84" spans="1:6" ht="33.75" customHeight="1" x14ac:dyDescent="0.25">
      <c r="A84" s="146" t="s">
        <v>104</v>
      </c>
      <c r="B84" s="111" t="s">
        <v>139</v>
      </c>
      <c r="C84" s="111" t="s">
        <v>175</v>
      </c>
      <c r="D84" s="111" t="s">
        <v>233</v>
      </c>
      <c r="E84" s="142">
        <f>+'Stazioni Varie'!J12</f>
        <v>5394</v>
      </c>
      <c r="F84" s="181"/>
    </row>
    <row r="85" spans="1:6" ht="33.75" customHeight="1" x14ac:dyDescent="0.25">
      <c r="A85" s="146" t="s">
        <v>104</v>
      </c>
      <c r="B85" s="111" t="s">
        <v>139</v>
      </c>
      <c r="C85" s="111" t="s">
        <v>176</v>
      </c>
      <c r="D85" s="111" t="s">
        <v>233</v>
      </c>
      <c r="E85" s="142">
        <f>+'Stazioni Varie'!J13</f>
        <v>3720.0000000000005</v>
      </c>
      <c r="F85" s="181"/>
    </row>
    <row r="86" spans="1:6" ht="33.75" customHeight="1" x14ac:dyDescent="0.25">
      <c r="A86" s="146" t="s">
        <v>104</v>
      </c>
      <c r="B86" s="111" t="s">
        <v>139</v>
      </c>
      <c r="C86" s="111" t="s">
        <v>177</v>
      </c>
      <c r="D86" s="111" t="s">
        <v>233</v>
      </c>
      <c r="E86" s="142">
        <f>+'Stazioni Varie'!J14</f>
        <v>3720.0000000000005</v>
      </c>
      <c r="F86" s="181"/>
    </row>
    <row r="87" spans="1:6" ht="33.75" customHeight="1" x14ac:dyDescent="0.25">
      <c r="A87" s="146" t="s">
        <v>104</v>
      </c>
      <c r="B87" s="111" t="s">
        <v>139</v>
      </c>
      <c r="C87" s="111" t="s">
        <v>178</v>
      </c>
      <c r="D87" s="111" t="s">
        <v>233</v>
      </c>
      <c r="E87" s="142">
        <f>+'Stazioni Varie'!J15</f>
        <v>3720.0000000000005</v>
      </c>
      <c r="F87" s="181"/>
    </row>
    <row r="88" spans="1:6" ht="33.75" customHeight="1" x14ac:dyDescent="0.25">
      <c r="A88" s="146" t="s">
        <v>104</v>
      </c>
      <c r="B88" s="111" t="s">
        <v>139</v>
      </c>
      <c r="C88" s="111" t="s">
        <v>179</v>
      </c>
      <c r="D88" s="111" t="s">
        <v>233</v>
      </c>
      <c r="E88" s="142">
        <f>+'Stazioni Varie'!J16</f>
        <v>5394</v>
      </c>
      <c r="F88" s="181"/>
    </row>
    <row r="89" spans="1:6" ht="33.75" customHeight="1" x14ac:dyDescent="0.25">
      <c r="A89" s="146" t="s">
        <v>104</v>
      </c>
      <c r="B89" s="111" t="s">
        <v>139</v>
      </c>
      <c r="C89" s="111" t="s">
        <v>182</v>
      </c>
      <c r="D89" s="111" t="s">
        <v>233</v>
      </c>
      <c r="E89" s="142">
        <f>+'Stazioni Varie'!J17</f>
        <v>446.40000000000003</v>
      </c>
      <c r="F89" s="181"/>
    </row>
    <row r="90" spans="1:6" ht="33.75" customHeight="1" x14ac:dyDescent="0.25">
      <c r="A90" s="146" t="s">
        <v>104</v>
      </c>
      <c r="B90" s="111" t="s">
        <v>139</v>
      </c>
      <c r="C90" s="111" t="s">
        <v>181</v>
      </c>
      <c r="D90" s="111" t="s">
        <v>233</v>
      </c>
      <c r="E90" s="142">
        <f>+'Stazioni Varie'!J18</f>
        <v>967.2</v>
      </c>
      <c r="F90" s="181"/>
    </row>
    <row r="91" spans="1:6" ht="33.75" customHeight="1" x14ac:dyDescent="0.25">
      <c r="A91" s="146" t="s">
        <v>104</v>
      </c>
      <c r="B91" s="111" t="s">
        <v>139</v>
      </c>
      <c r="C91" s="111" t="s">
        <v>184</v>
      </c>
      <c r="D91" s="111" t="s">
        <v>233</v>
      </c>
      <c r="E91" s="142">
        <f>+'Apertura e Chiusura Stazioni'!D4</f>
        <v>3534.0000000000005</v>
      </c>
      <c r="F91" s="181"/>
    </row>
    <row r="92" spans="1:6" ht="33.75" customHeight="1" x14ac:dyDescent="0.25">
      <c r="A92" s="146" t="s">
        <v>104</v>
      </c>
      <c r="B92" s="111" t="s">
        <v>139</v>
      </c>
      <c r="C92" s="111" t="s">
        <v>185</v>
      </c>
      <c r="D92" s="111" t="s">
        <v>233</v>
      </c>
      <c r="E92" s="142">
        <f>+'Apertura e Chiusura Stazioni'!D5</f>
        <v>3534.0000000000005</v>
      </c>
      <c r="F92" s="181"/>
    </row>
    <row r="93" spans="1:6" ht="33.75" customHeight="1" x14ac:dyDescent="0.25">
      <c r="A93" s="146" t="s">
        <v>104</v>
      </c>
      <c r="B93" s="111" t="s">
        <v>139</v>
      </c>
      <c r="C93" s="111" t="s">
        <v>183</v>
      </c>
      <c r="D93" s="111" t="s">
        <v>233</v>
      </c>
      <c r="E93" s="142">
        <f>+'Apertura e Chiusura Stazioni'!D6</f>
        <v>3534.0000000000005</v>
      </c>
      <c r="F93" s="181"/>
    </row>
    <row r="94" spans="1:6" ht="33.75" customHeight="1" x14ac:dyDescent="0.25">
      <c r="A94" s="146" t="s">
        <v>104</v>
      </c>
      <c r="B94" s="111" t="s">
        <v>139</v>
      </c>
      <c r="C94" s="111" t="s">
        <v>188</v>
      </c>
      <c r="D94" s="111" t="s">
        <v>233</v>
      </c>
      <c r="E94" s="142">
        <f>+'Apertura e Chiusura Stazioni'!D7</f>
        <v>3534.0000000000005</v>
      </c>
      <c r="F94" s="181"/>
    </row>
    <row r="95" spans="1:6" ht="33.75" customHeight="1" x14ac:dyDescent="0.25">
      <c r="A95" s="146" t="s">
        <v>104</v>
      </c>
      <c r="B95" s="111" t="s">
        <v>139</v>
      </c>
      <c r="C95" s="111" t="s">
        <v>186</v>
      </c>
      <c r="D95" s="111" t="s">
        <v>233</v>
      </c>
      <c r="E95" s="142">
        <f>+'Apertura e Chiusura Stazioni'!D8</f>
        <v>3534.0000000000005</v>
      </c>
      <c r="F95" s="182"/>
    </row>
    <row r="96" spans="1:6" ht="33.75" customHeight="1" thickBot="1" x14ac:dyDescent="0.3">
      <c r="A96" s="153" t="s">
        <v>104</v>
      </c>
      <c r="B96" s="140" t="s">
        <v>139</v>
      </c>
      <c r="C96" s="140" t="s">
        <v>187</v>
      </c>
      <c r="D96" s="140" t="s">
        <v>233</v>
      </c>
      <c r="E96" s="154">
        <f>+'Apertura e Chiusura Stazioni'!D9</f>
        <v>3534.0000000000005</v>
      </c>
      <c r="F96" s="186">
        <f>SUM(E78:E96)</f>
        <v>81579.600000000006</v>
      </c>
    </row>
    <row r="97" spans="1:6" ht="33.75" customHeight="1" thickBot="1" x14ac:dyDescent="0.3">
      <c r="A97" s="143" t="s">
        <v>140</v>
      </c>
      <c r="B97" s="156" t="s">
        <v>141</v>
      </c>
      <c r="C97" s="156"/>
      <c r="D97" s="156" t="s">
        <v>233</v>
      </c>
      <c r="E97" s="157">
        <f>+'Riepilogo Importi'!B14</f>
        <v>28000</v>
      </c>
      <c r="F97" s="189">
        <f>E97</f>
        <v>28000</v>
      </c>
    </row>
    <row r="98" spans="1:6" ht="33.75" customHeight="1" thickBot="1" x14ac:dyDescent="0.3">
      <c r="A98" s="119"/>
      <c r="B98" s="150" t="s">
        <v>113</v>
      </c>
      <c r="C98" s="120"/>
      <c r="D98" s="120"/>
      <c r="E98" s="121">
        <f>SUM(E2:E97)</f>
        <v>1396527.1779999998</v>
      </c>
      <c r="F98" s="122">
        <f>SUM(F2:F97)</f>
        <v>1396527.1780000001</v>
      </c>
    </row>
  </sheetData>
  <sheetProtection algorithmName="SHA-512" hashValue="PjA6xvH+1tup0b1mxbpPtyfrT/20JQS8mQuax8v4/NqUGAm7+y61SlZ0KNASDpylWMRgfOqRHI64KUeywlrF4Q==" saltValue="+dLDO5u286szdQGXBYBMuw==" spinCount="100000" sheet="1" objects="1" scenarios="1"/>
  <autoFilter ref="A1:E98" xr:uid="{00000000-0009-0000-0000-000002000000}"/>
  <printOptions horizontalCentered="1"/>
  <pageMargins left="0.11811023622047245" right="0.11811023622047245" top="0.74803149606299213" bottom="0.74803149606299213" header="0.31496062992125984" footer="0.31496062992125984"/>
  <pageSetup paperSize="8" scale="61" orientation="portrait" r:id="rId1"/>
  <headerFooter>
    <oddHeader>&amp;CAllegato 7 - Schede Tempi Operazioni</oddHead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6">
    <pageSetUpPr fitToPage="1"/>
  </sheetPr>
  <dimension ref="A1:E7"/>
  <sheetViews>
    <sheetView zoomScaleNormal="100" workbookViewId="0">
      <selection activeCell="C6" sqref="C6"/>
    </sheetView>
  </sheetViews>
  <sheetFormatPr defaultRowHeight="15" x14ac:dyDescent="0.25"/>
  <cols>
    <col min="1" max="1" width="44.140625" style="4" customWidth="1"/>
    <col min="2" max="2" width="48.28515625" style="4" customWidth="1"/>
    <col min="3" max="3" width="17.140625" style="4" customWidth="1"/>
    <col min="4" max="4" width="16.42578125" style="4" customWidth="1"/>
    <col min="5" max="5" width="19.5703125" style="4" customWidth="1"/>
    <col min="6" max="16384" width="9.140625" style="4"/>
  </cols>
  <sheetData>
    <row r="1" spans="1:5" ht="19.5" thickBot="1" x14ac:dyDescent="0.3">
      <c r="A1" s="227" t="s">
        <v>241</v>
      </c>
      <c r="B1" s="228"/>
      <c r="C1" s="228"/>
      <c r="D1" s="228"/>
      <c r="E1" s="229"/>
    </row>
    <row r="2" spans="1:5" ht="15.75" thickBot="1" x14ac:dyDescent="0.3"/>
    <row r="3" spans="1:5" ht="24" customHeight="1" thickBot="1" x14ac:dyDescent="0.3">
      <c r="A3" s="152" t="s">
        <v>84</v>
      </c>
      <c r="B3" s="150" t="s">
        <v>85</v>
      </c>
      <c r="C3" s="150" t="s">
        <v>37</v>
      </c>
      <c r="D3" s="150" t="s">
        <v>39</v>
      </c>
      <c r="E3" s="170" t="s">
        <v>48</v>
      </c>
    </row>
    <row r="4" spans="1:5" ht="56.25" customHeight="1" x14ac:dyDescent="0.25">
      <c r="A4" s="165" t="s">
        <v>144</v>
      </c>
      <c r="B4" s="166" t="s">
        <v>86</v>
      </c>
      <c r="C4" s="167">
        <f>40*250</f>
        <v>10000</v>
      </c>
      <c r="D4" s="168" t="s">
        <v>14</v>
      </c>
      <c r="E4" s="169">
        <f>C4*'Riepilogo servizio ferroviario'!$C$1</f>
        <v>186000</v>
      </c>
    </row>
    <row r="5" spans="1:5" ht="56.25" customHeight="1" x14ac:dyDescent="0.25">
      <c r="A5" s="158" t="s">
        <v>114</v>
      </c>
      <c r="B5" s="96" t="s">
        <v>127</v>
      </c>
      <c r="C5" s="97">
        <f>6*(365-52-13)</f>
        <v>1800</v>
      </c>
      <c r="D5" s="116" t="s">
        <v>14</v>
      </c>
      <c r="E5" s="159">
        <f>C5*'Riepilogo servizio ferroviario'!$C$1</f>
        <v>33480</v>
      </c>
    </row>
    <row r="6" spans="1:5" ht="56.25" customHeight="1" thickBot="1" x14ac:dyDescent="0.3">
      <c r="A6" s="160" t="s">
        <v>143</v>
      </c>
      <c r="B6" s="161" t="s">
        <v>86</v>
      </c>
      <c r="C6" s="162">
        <f>48*52+4</f>
        <v>2500</v>
      </c>
      <c r="D6" s="163" t="s">
        <v>14</v>
      </c>
      <c r="E6" s="164">
        <f>C6*'Riepilogo servizio ferroviario'!$C$1</f>
        <v>46500</v>
      </c>
    </row>
    <row r="7" spans="1:5" ht="27" customHeight="1" thickBot="1" x14ac:dyDescent="0.3">
      <c r="A7" s="174" t="s">
        <v>113</v>
      </c>
      <c r="B7" s="171"/>
      <c r="C7" s="172"/>
      <c r="D7" s="173"/>
      <c r="E7" s="175">
        <f>SUM(E4:E6)</f>
        <v>265980</v>
      </c>
    </row>
  </sheetData>
  <sheetProtection algorithmName="SHA-512" hashValue="EPlRuJBVTYtVa6hoh0quXibaXdgq0/kfO2rR9lkGWf+oGpELEaZBgZvdiVZ5zOtnQ6SQvqrzmX/6PxMeTpe2qA==" saltValue="ScKLqklUUnqUbo0/hOX/eQ==" spinCount="100000" sheet="1" objects="1" scenarios="1"/>
  <mergeCells count="1">
    <mergeCell ref="A1:E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8" orientation="landscape" r:id="rId1"/>
  <headerFooter>
    <oddHeader>&amp;CAllegato 7 - Schede Tempi Operazioni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1:X71"/>
  <sheetViews>
    <sheetView zoomScale="110" zoomScaleNormal="110" workbookViewId="0">
      <pane xSplit="2" ySplit="1" topLeftCell="C29" activePane="bottomRight" state="frozen"/>
      <selection activeCell="D14" sqref="D14"/>
      <selection pane="topRight" activeCell="D14" sqref="D14"/>
      <selection pane="bottomLeft" activeCell="D14" sqref="D14"/>
      <selection pane="bottomRight" activeCell="G47" sqref="G47:I47"/>
    </sheetView>
  </sheetViews>
  <sheetFormatPr defaultRowHeight="15" x14ac:dyDescent="0.25"/>
  <cols>
    <col min="1" max="1" width="28.28515625" style="4" customWidth="1"/>
    <col min="2" max="2" width="15.42578125" style="4" bestFit="1" customWidth="1"/>
    <col min="3" max="3" width="16" style="4" bestFit="1" customWidth="1"/>
    <col min="4" max="5" width="12.140625" style="4" customWidth="1"/>
    <col min="6" max="6" width="10.85546875" style="4" bestFit="1" customWidth="1"/>
    <col min="7" max="7" width="15.140625" style="4" bestFit="1" customWidth="1"/>
    <col min="8" max="8" width="14.85546875" style="4" bestFit="1" customWidth="1"/>
    <col min="9" max="9" width="17.5703125" style="4" customWidth="1"/>
    <col min="10" max="10" width="14.5703125" style="4" bestFit="1" customWidth="1"/>
    <col min="11" max="11" width="10.85546875" style="4" bestFit="1" customWidth="1"/>
    <col min="12" max="12" width="15.140625" style="4" bestFit="1" customWidth="1"/>
    <col min="13" max="14" width="17" style="4" bestFit="1" customWidth="1"/>
    <col min="15" max="15" width="14.5703125" style="4" bestFit="1" customWidth="1"/>
    <col min="16" max="16" width="8.5703125" style="4" bestFit="1" customWidth="1"/>
    <col min="17" max="17" width="16.7109375" style="4" bestFit="1" customWidth="1"/>
    <col min="18" max="18" width="17" style="4" bestFit="1" customWidth="1"/>
    <col min="19" max="19" width="14.85546875" style="4" bestFit="1" customWidth="1"/>
    <col min="20" max="20" width="18" style="4" customWidth="1"/>
    <col min="21" max="21" width="13.140625" style="4" bestFit="1" customWidth="1"/>
    <col min="22" max="23" width="11.140625" style="4" customWidth="1"/>
    <col min="24" max="24" width="10.28515625" style="4" bestFit="1" customWidth="1"/>
    <col min="25" max="16384" width="9.140625" style="4"/>
  </cols>
  <sheetData>
    <row r="1" spans="1:24" ht="34.5" thickBot="1" x14ac:dyDescent="0.3">
      <c r="A1" s="279" t="s">
        <v>0</v>
      </c>
      <c r="B1" s="280"/>
      <c r="C1" s="2">
        <v>18.600000000000001</v>
      </c>
      <c r="D1" s="218"/>
      <c r="E1" s="3"/>
      <c r="F1" s="281" t="s">
        <v>32</v>
      </c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2"/>
    </row>
    <row r="2" spans="1:24" ht="14.25" customHeight="1" thickBot="1" x14ac:dyDescent="0.3">
      <c r="A2" s="104"/>
      <c r="B2" s="104"/>
      <c r="C2" s="104"/>
      <c r="D2" s="104"/>
      <c r="E2" s="104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W2" s="6"/>
      <c r="X2" s="102"/>
    </row>
    <row r="3" spans="1:24" ht="15" customHeight="1" thickBot="1" x14ac:dyDescent="0.3">
      <c r="A3" s="267" t="s">
        <v>65</v>
      </c>
      <c r="B3" s="268"/>
      <c r="C3" s="285" t="s">
        <v>1</v>
      </c>
      <c r="D3" s="285" t="s">
        <v>117</v>
      </c>
      <c r="E3" s="287" t="s">
        <v>3</v>
      </c>
      <c r="F3" s="288"/>
      <c r="G3" s="288"/>
      <c r="H3" s="288"/>
      <c r="I3" s="289"/>
      <c r="J3" s="287" t="s">
        <v>4</v>
      </c>
      <c r="K3" s="288"/>
      <c r="L3" s="288"/>
      <c r="M3" s="288"/>
      <c r="N3" s="289"/>
      <c r="O3" s="290" t="s">
        <v>5</v>
      </c>
      <c r="P3" s="291"/>
      <c r="Q3" s="291"/>
      <c r="R3" s="291"/>
      <c r="S3" s="292"/>
      <c r="T3" s="10" t="s">
        <v>6</v>
      </c>
      <c r="W3" s="6"/>
      <c r="X3" s="102"/>
    </row>
    <row r="4" spans="1:24" ht="30" x14ac:dyDescent="0.25">
      <c r="A4" s="283"/>
      <c r="B4" s="284"/>
      <c r="C4" s="286"/>
      <c r="D4" s="286"/>
      <c r="E4" s="23" t="s">
        <v>33</v>
      </c>
      <c r="F4" s="39" t="s">
        <v>2</v>
      </c>
      <c r="G4" s="24" t="s">
        <v>7</v>
      </c>
      <c r="H4" s="81" t="s">
        <v>8</v>
      </c>
      <c r="I4" s="25" t="s">
        <v>9</v>
      </c>
      <c r="J4" s="23" t="s">
        <v>33</v>
      </c>
      <c r="K4" s="39" t="s">
        <v>2</v>
      </c>
      <c r="L4" s="24" t="s">
        <v>7</v>
      </c>
      <c r="M4" s="81" t="s">
        <v>8</v>
      </c>
      <c r="N4" s="25" t="s">
        <v>9</v>
      </c>
      <c r="O4" s="23" t="s">
        <v>33</v>
      </c>
      <c r="P4" s="39" t="s">
        <v>2</v>
      </c>
      <c r="Q4" s="24" t="s">
        <v>7</v>
      </c>
      <c r="R4" s="81" t="s">
        <v>8</v>
      </c>
      <c r="S4" s="25" t="s">
        <v>10</v>
      </c>
      <c r="T4" s="46"/>
      <c r="W4" s="6"/>
      <c r="X4" s="102"/>
    </row>
    <row r="5" spans="1:24" ht="23.25" customHeight="1" x14ac:dyDescent="0.25">
      <c r="A5" s="293" t="s">
        <v>66</v>
      </c>
      <c r="B5" s="294"/>
      <c r="C5" s="11" t="s">
        <v>11</v>
      </c>
      <c r="D5" s="36">
        <f>360/10</f>
        <v>36</v>
      </c>
      <c r="E5" s="40">
        <v>37</v>
      </c>
      <c r="F5" s="35">
        <v>1.5</v>
      </c>
      <c r="G5" s="12">
        <f>+E5*$D5</f>
        <v>1332</v>
      </c>
      <c r="H5" s="12">
        <f t="shared" ref="H5:H10" si="0">+$F5*G5</f>
        <v>1998</v>
      </c>
      <c r="I5" s="13">
        <f t="shared" ref="I5:I15" si="1">+H5*$C$1</f>
        <v>37162.800000000003</v>
      </c>
      <c r="J5" s="40">
        <v>30</v>
      </c>
      <c r="K5" s="35">
        <v>1.5</v>
      </c>
      <c r="L5" s="12">
        <f>+J5*$D5</f>
        <v>1080</v>
      </c>
      <c r="M5" s="12">
        <f>+$K5*L5</f>
        <v>1620</v>
      </c>
      <c r="N5" s="13">
        <f>+M5*$C$1</f>
        <v>30132.000000000004</v>
      </c>
      <c r="O5" s="40">
        <v>56</v>
      </c>
      <c r="P5" s="35">
        <v>1.5</v>
      </c>
      <c r="Q5" s="12">
        <f>+O5*$D5</f>
        <v>2016</v>
      </c>
      <c r="R5" s="21">
        <f t="shared" ref="R5:R10" si="2">+$P5*Q5</f>
        <v>3024</v>
      </c>
      <c r="S5" s="13">
        <f t="shared" ref="S5:S11" si="3">+R5*$C$1</f>
        <v>56246.400000000001</v>
      </c>
      <c r="T5" s="31">
        <f t="shared" ref="T5:T15" si="4">+I5+N5+S5</f>
        <v>123541.20000000001</v>
      </c>
      <c r="W5" s="6"/>
      <c r="X5" s="102"/>
    </row>
    <row r="6" spans="1:24" ht="23.25" customHeight="1" x14ac:dyDescent="0.25">
      <c r="A6" s="293" t="s">
        <v>115</v>
      </c>
      <c r="B6" s="294"/>
      <c r="C6" s="11" t="s">
        <v>12</v>
      </c>
      <c r="D6" s="36">
        <v>277</v>
      </c>
      <c r="E6" s="40">
        <v>37</v>
      </c>
      <c r="F6" s="35">
        <v>0.33</v>
      </c>
      <c r="G6" s="12">
        <f t="shared" ref="G6:G12" si="5">+E6*$D6</f>
        <v>10249</v>
      </c>
      <c r="H6" s="12">
        <f t="shared" si="0"/>
        <v>3382.17</v>
      </c>
      <c r="I6" s="13">
        <f t="shared" si="1"/>
        <v>62908.362000000008</v>
      </c>
      <c r="J6" s="40">
        <v>30</v>
      </c>
      <c r="K6" s="35">
        <v>0.33</v>
      </c>
      <c r="L6" s="12">
        <f t="shared" ref="L6:L13" si="6">+J6*$D6</f>
        <v>8310</v>
      </c>
      <c r="M6" s="12">
        <f>+$K6*L6</f>
        <v>2742.3</v>
      </c>
      <c r="N6" s="13">
        <f>+M6*$C$1</f>
        <v>51006.780000000006</v>
      </c>
      <c r="O6" s="40">
        <v>56</v>
      </c>
      <c r="P6" s="35">
        <v>0.33</v>
      </c>
      <c r="Q6" s="12">
        <f t="shared" ref="Q6:Q13" si="7">+O6*$D6</f>
        <v>15512</v>
      </c>
      <c r="R6" s="21">
        <f t="shared" si="2"/>
        <v>5118.96</v>
      </c>
      <c r="S6" s="13">
        <f t="shared" si="3"/>
        <v>95212.656000000003</v>
      </c>
      <c r="T6" s="31">
        <f t="shared" si="4"/>
        <v>209127.79800000001</v>
      </c>
      <c r="W6" s="6"/>
      <c r="X6" s="102"/>
    </row>
    <row r="7" spans="1:24" ht="23.25" customHeight="1" x14ac:dyDescent="0.25">
      <c r="A7" s="295" t="s">
        <v>13</v>
      </c>
      <c r="B7" s="296"/>
      <c r="C7" s="11" t="s">
        <v>14</v>
      </c>
      <c r="D7" s="36">
        <v>300</v>
      </c>
      <c r="E7" s="40">
        <v>1</v>
      </c>
      <c r="F7" s="35">
        <v>5</v>
      </c>
      <c r="G7" s="12">
        <v>300</v>
      </c>
      <c r="H7" s="12">
        <f t="shared" si="0"/>
        <v>1500</v>
      </c>
      <c r="I7" s="13">
        <f t="shared" si="1"/>
        <v>27900.000000000004</v>
      </c>
      <c r="J7" s="40">
        <v>1</v>
      </c>
      <c r="K7" s="35">
        <v>3</v>
      </c>
      <c r="L7" s="12">
        <v>300</v>
      </c>
      <c r="M7" s="12">
        <f>+$K7*L7</f>
        <v>900</v>
      </c>
      <c r="N7" s="13">
        <f>+M7*$C$1</f>
        <v>16740</v>
      </c>
      <c r="O7" s="40">
        <v>1</v>
      </c>
      <c r="P7" s="35">
        <v>3</v>
      </c>
      <c r="Q7" s="12">
        <v>300</v>
      </c>
      <c r="R7" s="21">
        <f t="shared" si="2"/>
        <v>900</v>
      </c>
      <c r="S7" s="13">
        <f t="shared" si="3"/>
        <v>16740</v>
      </c>
      <c r="T7" s="31">
        <f t="shared" si="4"/>
        <v>61380</v>
      </c>
    </row>
    <row r="8" spans="1:24" ht="23.25" customHeight="1" x14ac:dyDescent="0.25">
      <c r="A8" s="295" t="s">
        <v>15</v>
      </c>
      <c r="B8" s="296"/>
      <c r="C8" s="11" t="s">
        <v>16</v>
      </c>
      <c r="D8" s="36">
        <v>24</v>
      </c>
      <c r="E8" s="40">
        <v>1</v>
      </c>
      <c r="F8" s="35">
        <v>1</v>
      </c>
      <c r="G8" s="12">
        <f t="shared" si="5"/>
        <v>24</v>
      </c>
      <c r="H8" s="12">
        <f t="shared" si="0"/>
        <v>24</v>
      </c>
      <c r="I8" s="13">
        <f t="shared" si="1"/>
        <v>446.40000000000003</v>
      </c>
      <c r="J8" s="40">
        <v>1</v>
      </c>
      <c r="K8" s="35">
        <v>1</v>
      </c>
      <c r="L8" s="12">
        <f t="shared" si="6"/>
        <v>24</v>
      </c>
      <c r="M8" s="12">
        <f>+$K8*L8</f>
        <v>24</v>
      </c>
      <c r="N8" s="13">
        <f>+M8*$C$1</f>
        <v>446.40000000000003</v>
      </c>
      <c r="O8" s="40">
        <v>1</v>
      </c>
      <c r="P8" s="35">
        <v>1</v>
      </c>
      <c r="Q8" s="12">
        <f t="shared" si="7"/>
        <v>24</v>
      </c>
      <c r="R8" s="21">
        <f t="shared" si="2"/>
        <v>24</v>
      </c>
      <c r="S8" s="13">
        <f t="shared" si="3"/>
        <v>446.40000000000003</v>
      </c>
      <c r="T8" s="31">
        <f t="shared" si="4"/>
        <v>1339.2</v>
      </c>
    </row>
    <row r="9" spans="1:24" ht="23.25" customHeight="1" x14ac:dyDescent="0.25">
      <c r="A9" s="297" t="s">
        <v>17</v>
      </c>
      <c r="B9" s="298"/>
      <c r="C9" s="11" t="s">
        <v>18</v>
      </c>
      <c r="D9" s="36">
        <v>200</v>
      </c>
      <c r="E9" s="40">
        <v>37</v>
      </c>
      <c r="F9" s="35">
        <v>0.1</v>
      </c>
      <c r="G9" s="12">
        <f t="shared" si="5"/>
        <v>7400</v>
      </c>
      <c r="H9" s="12">
        <f t="shared" si="0"/>
        <v>740</v>
      </c>
      <c r="I9" s="13">
        <f t="shared" si="1"/>
        <v>13764.000000000002</v>
      </c>
      <c r="J9" s="40">
        <v>30</v>
      </c>
      <c r="K9" s="35">
        <v>0.08</v>
      </c>
      <c r="L9" s="12">
        <f t="shared" si="6"/>
        <v>6000</v>
      </c>
      <c r="M9" s="12">
        <f>+$K9*L9</f>
        <v>480</v>
      </c>
      <c r="N9" s="13">
        <f>+M9*$C$1</f>
        <v>8928</v>
      </c>
      <c r="O9" s="40">
        <v>56</v>
      </c>
      <c r="P9" s="35">
        <v>0.08</v>
      </c>
      <c r="Q9" s="12">
        <f t="shared" si="7"/>
        <v>11200</v>
      </c>
      <c r="R9" s="21">
        <f t="shared" si="2"/>
        <v>896</v>
      </c>
      <c r="S9" s="13">
        <f t="shared" si="3"/>
        <v>16665.600000000002</v>
      </c>
      <c r="T9" s="31">
        <f t="shared" si="4"/>
        <v>39357.600000000006</v>
      </c>
    </row>
    <row r="10" spans="1:24" ht="23.25" customHeight="1" x14ac:dyDescent="0.25">
      <c r="A10" s="297" t="s">
        <v>97</v>
      </c>
      <c r="B10" s="298"/>
      <c r="C10" s="11" t="s">
        <v>18</v>
      </c>
      <c r="D10" s="36">
        <v>300</v>
      </c>
      <c r="E10" s="40">
        <v>1</v>
      </c>
      <c r="F10" s="35">
        <v>1</v>
      </c>
      <c r="G10" s="12">
        <f t="shared" si="5"/>
        <v>300</v>
      </c>
      <c r="H10" s="12">
        <f t="shared" si="0"/>
        <v>300</v>
      </c>
      <c r="I10" s="13">
        <f t="shared" si="1"/>
        <v>5580</v>
      </c>
      <c r="J10" s="40">
        <v>0</v>
      </c>
      <c r="K10" s="35"/>
      <c r="L10" s="12">
        <f t="shared" si="6"/>
        <v>0</v>
      </c>
      <c r="M10" s="12"/>
      <c r="N10" s="13"/>
      <c r="O10" s="40">
        <v>1</v>
      </c>
      <c r="P10" s="35">
        <v>1</v>
      </c>
      <c r="Q10" s="12">
        <f t="shared" si="7"/>
        <v>300</v>
      </c>
      <c r="R10" s="21">
        <f t="shared" si="2"/>
        <v>300</v>
      </c>
      <c r="S10" s="13">
        <f t="shared" si="3"/>
        <v>5580</v>
      </c>
      <c r="T10" s="31">
        <f t="shared" si="4"/>
        <v>11160</v>
      </c>
    </row>
    <row r="11" spans="1:24" ht="23.25" customHeight="1" x14ac:dyDescent="0.25">
      <c r="A11" s="297" t="s">
        <v>116</v>
      </c>
      <c r="B11" s="298"/>
      <c r="C11" s="11" t="s">
        <v>102</v>
      </c>
      <c r="D11" s="36">
        <v>2</v>
      </c>
      <c r="E11" s="40">
        <v>37</v>
      </c>
      <c r="F11" s="35">
        <v>10</v>
      </c>
      <c r="G11" s="12">
        <f t="shared" si="5"/>
        <v>74</v>
      </c>
      <c r="H11" s="12">
        <f>+$F11*G11</f>
        <v>740</v>
      </c>
      <c r="I11" s="13">
        <f t="shared" si="1"/>
        <v>13764.000000000002</v>
      </c>
      <c r="J11" s="40">
        <v>30</v>
      </c>
      <c r="K11" s="35">
        <v>10</v>
      </c>
      <c r="L11" s="12">
        <f t="shared" si="6"/>
        <v>60</v>
      </c>
      <c r="M11" s="12">
        <f>+$K11*L11</f>
        <v>600</v>
      </c>
      <c r="N11" s="13">
        <f>+M11*$C$1</f>
        <v>11160</v>
      </c>
      <c r="O11" s="40">
        <v>56</v>
      </c>
      <c r="P11" s="35">
        <v>10</v>
      </c>
      <c r="Q11" s="12">
        <f t="shared" si="7"/>
        <v>112</v>
      </c>
      <c r="R11" s="12">
        <f>+$F11*Q11</f>
        <v>1120</v>
      </c>
      <c r="S11" s="13">
        <f t="shared" si="3"/>
        <v>20832</v>
      </c>
      <c r="T11" s="31">
        <f t="shared" si="4"/>
        <v>45756</v>
      </c>
      <c r="U11" s="6"/>
      <c r="V11" s="8"/>
    </row>
    <row r="12" spans="1:24" ht="23.25" customHeight="1" x14ac:dyDescent="0.25">
      <c r="A12" s="293" t="s">
        <v>98</v>
      </c>
      <c r="B12" s="294"/>
      <c r="C12" s="11" t="s">
        <v>11</v>
      </c>
      <c r="D12" s="36">
        <v>36</v>
      </c>
      <c r="E12" s="40">
        <v>0</v>
      </c>
      <c r="F12" s="21"/>
      <c r="G12" s="12">
        <f t="shared" si="5"/>
        <v>0</v>
      </c>
      <c r="H12" s="12">
        <f t="shared" ref="H12:H15" si="8">+$F12*G12</f>
        <v>0</v>
      </c>
      <c r="I12" s="13">
        <f t="shared" si="1"/>
        <v>0</v>
      </c>
      <c r="J12" s="40">
        <v>10</v>
      </c>
      <c r="K12" s="35">
        <v>1.5</v>
      </c>
      <c r="L12" s="12">
        <f t="shared" si="6"/>
        <v>360</v>
      </c>
      <c r="M12" s="12">
        <f>+$K12*L12</f>
        <v>540</v>
      </c>
      <c r="N12" s="13">
        <f>+M12*$C$1</f>
        <v>10044</v>
      </c>
      <c r="O12" s="41">
        <v>0</v>
      </c>
      <c r="P12" s="35"/>
      <c r="Q12" s="12">
        <f t="shared" si="7"/>
        <v>0</v>
      </c>
      <c r="R12" s="21"/>
      <c r="S12" s="13"/>
      <c r="T12" s="31">
        <f t="shared" si="4"/>
        <v>10044</v>
      </c>
    </row>
    <row r="13" spans="1:24" ht="23.25" customHeight="1" x14ac:dyDescent="0.25">
      <c r="A13" s="293" t="s">
        <v>99</v>
      </c>
      <c r="B13" s="294"/>
      <c r="C13" s="11" t="s">
        <v>12</v>
      </c>
      <c r="D13" s="36">
        <v>277</v>
      </c>
      <c r="E13" s="40">
        <v>0</v>
      </c>
      <c r="F13" s="21"/>
      <c r="G13" s="12">
        <f>+E13*$D13</f>
        <v>0</v>
      </c>
      <c r="H13" s="12">
        <f t="shared" si="8"/>
        <v>0</v>
      </c>
      <c r="I13" s="13">
        <f t="shared" si="1"/>
        <v>0</v>
      </c>
      <c r="J13" s="40">
        <v>10</v>
      </c>
      <c r="K13" s="35">
        <v>0.33</v>
      </c>
      <c r="L13" s="12">
        <f t="shared" si="6"/>
        <v>2770</v>
      </c>
      <c r="M13" s="12">
        <f>+$K13*L13</f>
        <v>914.1</v>
      </c>
      <c r="N13" s="13">
        <f>+M13*$C$1</f>
        <v>17002.260000000002</v>
      </c>
      <c r="O13" s="41">
        <v>0</v>
      </c>
      <c r="P13" s="35"/>
      <c r="Q13" s="12">
        <f t="shared" si="7"/>
        <v>0</v>
      </c>
      <c r="R13" s="21"/>
      <c r="S13" s="13"/>
      <c r="T13" s="31">
        <f t="shared" si="4"/>
        <v>17002.260000000002</v>
      </c>
    </row>
    <row r="14" spans="1:24" ht="23.25" customHeight="1" x14ac:dyDescent="0.25">
      <c r="A14" s="293" t="s">
        <v>235</v>
      </c>
      <c r="B14" s="294"/>
      <c r="C14" s="11"/>
      <c r="D14" s="208">
        <v>0</v>
      </c>
      <c r="E14" s="209">
        <v>0</v>
      </c>
      <c r="F14" s="35">
        <v>0.05</v>
      </c>
      <c r="G14" s="12">
        <f>+E14*$D14</f>
        <v>0</v>
      </c>
      <c r="H14" s="12">
        <f t="shared" si="8"/>
        <v>0</v>
      </c>
      <c r="I14" s="13">
        <f t="shared" si="1"/>
        <v>0</v>
      </c>
      <c r="J14" s="209">
        <v>0</v>
      </c>
      <c r="K14" s="35">
        <v>0.05</v>
      </c>
      <c r="L14" s="12">
        <f>+J14*$D14</f>
        <v>0</v>
      </c>
      <c r="M14" s="12">
        <f t="shared" ref="M14:M15" si="9">+$F14*L14</f>
        <v>0</v>
      </c>
      <c r="N14" s="13">
        <f t="shared" ref="N14:N15" si="10">+M14*$C$1</f>
        <v>0</v>
      </c>
      <c r="O14" s="209">
        <v>0</v>
      </c>
      <c r="P14" s="35">
        <v>0.05</v>
      </c>
      <c r="Q14" s="12">
        <f>+O14*$D14</f>
        <v>0</v>
      </c>
      <c r="R14" s="12">
        <f t="shared" ref="R14:R15" si="11">+$F14*Q14</f>
        <v>0</v>
      </c>
      <c r="S14" s="13">
        <f t="shared" ref="S14:S15" si="12">+R14*$C$1</f>
        <v>0</v>
      </c>
      <c r="T14" s="209">
        <f t="shared" si="4"/>
        <v>0</v>
      </c>
    </row>
    <row r="15" spans="1:24" ht="23.25" customHeight="1" x14ac:dyDescent="0.25">
      <c r="A15" s="293" t="s">
        <v>236</v>
      </c>
      <c r="B15" s="294"/>
      <c r="C15" s="11"/>
      <c r="D15" s="208">
        <v>0</v>
      </c>
      <c r="E15" s="209">
        <v>0</v>
      </c>
      <c r="F15" s="35">
        <v>0.5</v>
      </c>
      <c r="G15" s="12">
        <f t="shared" ref="G15" si="13">+E15*$D15</f>
        <v>0</v>
      </c>
      <c r="H15" s="12">
        <f t="shared" si="8"/>
        <v>0</v>
      </c>
      <c r="I15" s="13">
        <f t="shared" si="1"/>
        <v>0</v>
      </c>
      <c r="J15" s="209">
        <v>0</v>
      </c>
      <c r="K15" s="35">
        <v>0.5</v>
      </c>
      <c r="L15" s="12">
        <f t="shared" ref="L15" si="14">+J15*$D15</f>
        <v>0</v>
      </c>
      <c r="M15" s="12">
        <f t="shared" si="9"/>
        <v>0</v>
      </c>
      <c r="N15" s="13">
        <f t="shared" si="10"/>
        <v>0</v>
      </c>
      <c r="O15" s="209">
        <v>0</v>
      </c>
      <c r="P15" s="35">
        <v>0.5</v>
      </c>
      <c r="Q15" s="12">
        <f t="shared" ref="Q15" si="15">+O15*$D15</f>
        <v>0</v>
      </c>
      <c r="R15" s="12">
        <f t="shared" si="11"/>
        <v>0</v>
      </c>
      <c r="S15" s="13">
        <f t="shared" si="12"/>
        <v>0</v>
      </c>
      <c r="T15" s="209">
        <f t="shared" si="4"/>
        <v>0</v>
      </c>
    </row>
    <row r="16" spans="1:24" ht="16.5" thickBot="1" x14ac:dyDescent="0.3">
      <c r="A16" s="265" t="s">
        <v>19</v>
      </c>
      <c r="B16" s="266"/>
      <c r="C16" s="44"/>
      <c r="D16" s="42"/>
      <c r="E16" s="45"/>
      <c r="F16" s="37"/>
      <c r="G16" s="37"/>
      <c r="H16" s="37">
        <f>SUM(H5:H13)</f>
        <v>8684.17</v>
      </c>
      <c r="I16" s="38">
        <f>SUM(I5:I13)</f>
        <v>161525.56200000001</v>
      </c>
      <c r="J16" s="43"/>
      <c r="K16" s="37"/>
      <c r="L16" s="37"/>
      <c r="M16" s="37">
        <f>SUM(M5:M13)</f>
        <v>7820.4000000000005</v>
      </c>
      <c r="N16" s="38">
        <f>SUM(N5:N13)</f>
        <v>145459.44</v>
      </c>
      <c r="O16" s="43"/>
      <c r="P16" s="37"/>
      <c r="Q16" s="37"/>
      <c r="R16" s="37">
        <f>SUM(R5:R13)</f>
        <v>11382.96</v>
      </c>
      <c r="S16" s="38">
        <f>SUM(S5:S13)</f>
        <v>211723.05600000001</v>
      </c>
      <c r="T16" s="14">
        <f>+I16+N16+S16</f>
        <v>518708.05799999996</v>
      </c>
    </row>
    <row r="17" spans="1:20" ht="15.75" thickBot="1" x14ac:dyDescent="0.3">
      <c r="T17" s="95"/>
    </row>
    <row r="18" spans="1:20" ht="15" customHeight="1" thickBot="1" x14ac:dyDescent="0.3">
      <c r="A18" s="267" t="s">
        <v>67</v>
      </c>
      <c r="B18" s="268"/>
      <c r="C18" s="261" t="s">
        <v>4</v>
      </c>
      <c r="D18" s="262"/>
      <c r="E18" s="262"/>
      <c r="F18" s="262"/>
      <c r="G18" s="262"/>
      <c r="H18" s="263" t="s">
        <v>5</v>
      </c>
      <c r="I18" s="263"/>
      <c r="J18" s="263"/>
      <c r="K18" s="263"/>
      <c r="L18" s="263"/>
      <c r="M18" s="230" t="s">
        <v>34</v>
      </c>
    </row>
    <row r="19" spans="1:20" ht="30.75" thickBot="1" x14ac:dyDescent="0.3">
      <c r="A19" s="269"/>
      <c r="B19" s="270"/>
      <c r="C19" s="47" t="s">
        <v>21</v>
      </c>
      <c r="D19" s="48" t="s">
        <v>33</v>
      </c>
      <c r="E19" s="49" t="s">
        <v>7</v>
      </c>
      <c r="F19" s="50" t="s">
        <v>8</v>
      </c>
      <c r="G19" s="51" t="s">
        <v>9</v>
      </c>
      <c r="H19" s="47" t="s">
        <v>20</v>
      </c>
      <c r="I19" s="48" t="s">
        <v>33</v>
      </c>
      <c r="J19" s="49" t="s">
        <v>7</v>
      </c>
      <c r="K19" s="50" t="s">
        <v>8</v>
      </c>
      <c r="L19" s="51" t="s">
        <v>10</v>
      </c>
      <c r="M19" s="231"/>
    </row>
    <row r="20" spans="1:20" ht="18.75" customHeight="1" x14ac:dyDescent="0.25">
      <c r="A20" s="245" t="s">
        <v>109</v>
      </c>
      <c r="B20" s="52" t="s">
        <v>22</v>
      </c>
      <c r="C20" s="53">
        <v>15</v>
      </c>
      <c r="D20" s="76">
        <v>3</v>
      </c>
      <c r="E20" s="54">
        <v>2</v>
      </c>
      <c r="F20" s="55">
        <f t="shared" ref="F20:F25" si="16">+E20*C20*D20</f>
        <v>90</v>
      </c>
      <c r="G20" s="73">
        <f t="shared" ref="G20:G25" si="17">+F20*$C$1</f>
        <v>1674.0000000000002</v>
      </c>
      <c r="H20" s="53">
        <v>15</v>
      </c>
      <c r="I20" s="76">
        <v>3</v>
      </c>
      <c r="J20" s="56">
        <v>2</v>
      </c>
      <c r="K20" s="57">
        <f t="shared" ref="K20:K40" si="18">+J20*H20*I20</f>
        <v>90</v>
      </c>
      <c r="L20" s="58">
        <f t="shared" ref="L20:L25" si="19">+K20*$C$1</f>
        <v>1674.0000000000002</v>
      </c>
      <c r="M20" s="59">
        <f t="shared" ref="M20:M42" si="20">L20+G20</f>
        <v>3348.0000000000005</v>
      </c>
    </row>
    <row r="21" spans="1:20" x14ac:dyDescent="0.25">
      <c r="A21" s="246"/>
      <c r="B21" s="22" t="s">
        <v>118</v>
      </c>
      <c r="C21" s="26">
        <v>20</v>
      </c>
      <c r="D21" s="77">
        <v>4</v>
      </c>
      <c r="E21" s="19">
        <v>2</v>
      </c>
      <c r="F21" s="19">
        <f t="shared" si="16"/>
        <v>160</v>
      </c>
      <c r="G21" s="27">
        <f t="shared" si="17"/>
        <v>2976</v>
      </c>
      <c r="H21" s="26">
        <v>20</v>
      </c>
      <c r="I21" s="77">
        <v>13</v>
      </c>
      <c r="J21" s="18">
        <v>2</v>
      </c>
      <c r="K21" s="16">
        <f t="shared" si="18"/>
        <v>520</v>
      </c>
      <c r="L21" s="17">
        <f t="shared" si="19"/>
        <v>9672</v>
      </c>
      <c r="M21" s="1">
        <f t="shared" si="20"/>
        <v>12648</v>
      </c>
    </row>
    <row r="22" spans="1:20" ht="15.75" thickBot="1" x14ac:dyDescent="0.3">
      <c r="A22" s="247"/>
      <c r="B22" s="60" t="s">
        <v>231</v>
      </c>
      <c r="C22" s="61">
        <v>24</v>
      </c>
      <c r="D22" s="78">
        <v>0</v>
      </c>
      <c r="E22" s="32">
        <v>2</v>
      </c>
      <c r="F22" s="62">
        <f t="shared" si="16"/>
        <v>0</v>
      </c>
      <c r="G22" s="30">
        <f t="shared" si="17"/>
        <v>0</v>
      </c>
      <c r="H22" s="61">
        <v>24</v>
      </c>
      <c r="I22" s="78">
        <v>6</v>
      </c>
      <c r="J22" s="63">
        <v>2</v>
      </c>
      <c r="K22" s="29">
        <f t="shared" si="18"/>
        <v>288</v>
      </c>
      <c r="L22" s="33">
        <f t="shared" si="19"/>
        <v>5356.8</v>
      </c>
      <c r="M22" s="34">
        <f t="shared" si="20"/>
        <v>5356.8</v>
      </c>
    </row>
    <row r="23" spans="1:20" ht="18.75" customHeight="1" x14ac:dyDescent="0.25">
      <c r="A23" s="245" t="s">
        <v>24</v>
      </c>
      <c r="B23" s="52" t="s">
        <v>22</v>
      </c>
      <c r="C23" s="53">
        <v>2.5</v>
      </c>
      <c r="D23" s="76">
        <v>3</v>
      </c>
      <c r="E23" s="54">
        <v>26</v>
      </c>
      <c r="F23" s="55">
        <f t="shared" si="16"/>
        <v>195</v>
      </c>
      <c r="G23" s="74">
        <f t="shared" si="17"/>
        <v>3627.0000000000005</v>
      </c>
      <c r="H23" s="53">
        <v>2.5</v>
      </c>
      <c r="I23" s="76">
        <v>3</v>
      </c>
      <c r="J23" s="56">
        <v>26</v>
      </c>
      <c r="K23" s="57">
        <f t="shared" si="18"/>
        <v>195</v>
      </c>
      <c r="L23" s="58">
        <f t="shared" si="19"/>
        <v>3627.0000000000005</v>
      </c>
      <c r="M23" s="59">
        <f t="shared" si="20"/>
        <v>7254.0000000000009</v>
      </c>
    </row>
    <row r="24" spans="1:20" x14ac:dyDescent="0.25">
      <c r="A24" s="246"/>
      <c r="B24" s="22" t="s">
        <v>118</v>
      </c>
      <c r="C24" s="26">
        <v>6</v>
      </c>
      <c r="D24" s="77">
        <v>4</v>
      </c>
      <c r="E24" s="19">
        <v>26</v>
      </c>
      <c r="F24" s="19">
        <f t="shared" si="16"/>
        <v>624</v>
      </c>
      <c r="G24" s="27">
        <f t="shared" si="17"/>
        <v>11606.400000000001</v>
      </c>
      <c r="H24" s="26">
        <v>6</v>
      </c>
      <c r="I24" s="77">
        <v>13</v>
      </c>
      <c r="J24" s="18">
        <v>26</v>
      </c>
      <c r="K24" s="16">
        <f t="shared" si="18"/>
        <v>2028</v>
      </c>
      <c r="L24" s="17">
        <f t="shared" si="19"/>
        <v>37720.800000000003</v>
      </c>
      <c r="M24" s="1">
        <f t="shared" si="20"/>
        <v>49327.200000000004</v>
      </c>
    </row>
    <row r="25" spans="1:20" ht="15.75" thickBot="1" x14ac:dyDescent="0.3">
      <c r="A25" s="247"/>
      <c r="B25" s="60" t="s">
        <v>231</v>
      </c>
      <c r="C25" s="26">
        <v>9</v>
      </c>
      <c r="D25" s="78">
        <v>0</v>
      </c>
      <c r="E25" s="32">
        <v>26</v>
      </c>
      <c r="F25" s="62">
        <f t="shared" si="16"/>
        <v>0</v>
      </c>
      <c r="G25" s="30">
        <f t="shared" si="17"/>
        <v>0</v>
      </c>
      <c r="H25" s="26">
        <v>9</v>
      </c>
      <c r="I25" s="78">
        <v>6</v>
      </c>
      <c r="J25" s="63">
        <v>26</v>
      </c>
      <c r="K25" s="29">
        <f t="shared" si="18"/>
        <v>1404</v>
      </c>
      <c r="L25" s="33">
        <f t="shared" si="19"/>
        <v>26114.400000000001</v>
      </c>
      <c r="M25" s="34">
        <f t="shared" si="20"/>
        <v>26114.400000000001</v>
      </c>
    </row>
    <row r="26" spans="1:20" ht="15" customHeight="1" x14ac:dyDescent="0.25">
      <c r="A26" s="245" t="s">
        <v>25</v>
      </c>
      <c r="B26" s="52" t="s">
        <v>22</v>
      </c>
      <c r="C26" s="53">
        <v>0.6</v>
      </c>
      <c r="D26" s="76">
        <v>2</v>
      </c>
      <c r="E26" s="54">
        <v>277</v>
      </c>
      <c r="F26" s="55">
        <f t="shared" ref="F26:F37" si="21">+E26*C26*D26</f>
        <v>332.4</v>
      </c>
      <c r="G26" s="73">
        <f t="shared" ref="G26:G37" si="22">+F26*$C$1</f>
        <v>6182.64</v>
      </c>
      <c r="H26" s="53">
        <v>0.6</v>
      </c>
      <c r="I26" s="76">
        <v>1</v>
      </c>
      <c r="J26" s="56">
        <v>277</v>
      </c>
      <c r="K26" s="57">
        <f t="shared" si="18"/>
        <v>166.2</v>
      </c>
      <c r="L26" s="58">
        <f t="shared" ref="L26:L37" si="23">+K26*$C$1</f>
        <v>3091.32</v>
      </c>
      <c r="M26" s="59">
        <f t="shared" si="20"/>
        <v>9273.9600000000009</v>
      </c>
    </row>
    <row r="27" spans="1:20" x14ac:dyDescent="0.25">
      <c r="A27" s="246"/>
      <c r="B27" s="22" t="s">
        <v>118</v>
      </c>
      <c r="C27" s="26">
        <v>0.6</v>
      </c>
      <c r="D27" s="77">
        <v>4</v>
      </c>
      <c r="E27" s="19">
        <v>277</v>
      </c>
      <c r="F27" s="19">
        <f t="shared" si="21"/>
        <v>664.8</v>
      </c>
      <c r="G27" s="27">
        <f t="shared" si="22"/>
        <v>12365.28</v>
      </c>
      <c r="H27" s="26">
        <v>0.6</v>
      </c>
      <c r="I27" s="77">
        <v>10</v>
      </c>
      <c r="J27" s="18">
        <v>277</v>
      </c>
      <c r="K27" s="16">
        <f t="shared" si="18"/>
        <v>1662</v>
      </c>
      <c r="L27" s="17">
        <f t="shared" si="23"/>
        <v>30913.200000000001</v>
      </c>
      <c r="M27" s="1">
        <f t="shared" si="20"/>
        <v>43278.48</v>
      </c>
    </row>
    <row r="28" spans="1:20" ht="15.75" thickBot="1" x14ac:dyDescent="0.3">
      <c r="A28" s="247"/>
      <c r="B28" s="60" t="s">
        <v>231</v>
      </c>
      <c r="C28" s="61">
        <v>0.8</v>
      </c>
      <c r="D28" s="78">
        <v>0</v>
      </c>
      <c r="E28" s="32">
        <v>277</v>
      </c>
      <c r="F28" s="62">
        <f t="shared" si="21"/>
        <v>0</v>
      </c>
      <c r="G28" s="30">
        <f t="shared" si="22"/>
        <v>0</v>
      </c>
      <c r="H28" s="61">
        <v>0.8</v>
      </c>
      <c r="I28" s="78">
        <v>5</v>
      </c>
      <c r="J28" s="63">
        <v>277</v>
      </c>
      <c r="K28" s="29">
        <f t="shared" si="18"/>
        <v>1108</v>
      </c>
      <c r="L28" s="33">
        <f t="shared" si="23"/>
        <v>20608.800000000003</v>
      </c>
      <c r="M28" s="34">
        <f t="shared" si="20"/>
        <v>20608.800000000003</v>
      </c>
    </row>
    <row r="29" spans="1:20" x14ac:dyDescent="0.25">
      <c r="A29" s="245" t="s">
        <v>26</v>
      </c>
      <c r="B29" s="52" t="s">
        <v>22</v>
      </c>
      <c r="C29" s="53">
        <v>0.5</v>
      </c>
      <c r="D29" s="76">
        <v>2</v>
      </c>
      <c r="E29" s="54">
        <v>24</v>
      </c>
      <c r="F29" s="55">
        <f t="shared" si="21"/>
        <v>24</v>
      </c>
      <c r="G29" s="73">
        <f t="shared" si="22"/>
        <v>446.40000000000003</v>
      </c>
      <c r="H29" s="53">
        <v>0.5</v>
      </c>
      <c r="I29" s="76">
        <v>1</v>
      </c>
      <c r="J29" s="54">
        <v>24</v>
      </c>
      <c r="K29" s="57">
        <f t="shared" si="18"/>
        <v>12</v>
      </c>
      <c r="L29" s="58">
        <f t="shared" si="23"/>
        <v>223.20000000000002</v>
      </c>
      <c r="M29" s="59">
        <f t="shared" si="20"/>
        <v>669.6</v>
      </c>
    </row>
    <row r="30" spans="1:20" x14ac:dyDescent="0.25">
      <c r="A30" s="246"/>
      <c r="B30" s="22" t="s">
        <v>118</v>
      </c>
      <c r="C30" s="26">
        <v>0.9</v>
      </c>
      <c r="D30" s="77">
        <v>4</v>
      </c>
      <c r="E30" s="19">
        <v>24</v>
      </c>
      <c r="F30" s="19">
        <f t="shared" si="21"/>
        <v>86.4</v>
      </c>
      <c r="G30" s="27">
        <f t="shared" si="22"/>
        <v>1607.0400000000002</v>
      </c>
      <c r="H30" s="26">
        <v>0.9</v>
      </c>
      <c r="I30" s="77">
        <v>10</v>
      </c>
      <c r="J30" s="19">
        <v>24</v>
      </c>
      <c r="K30" s="16">
        <f t="shared" si="18"/>
        <v>216</v>
      </c>
      <c r="L30" s="17">
        <f t="shared" si="23"/>
        <v>4017.6000000000004</v>
      </c>
      <c r="M30" s="1">
        <f t="shared" si="20"/>
        <v>5624.64</v>
      </c>
    </row>
    <row r="31" spans="1:20" ht="15.75" thickBot="1" x14ac:dyDescent="0.3">
      <c r="A31" s="247"/>
      <c r="B31" s="60" t="s">
        <v>123</v>
      </c>
      <c r="C31" s="61">
        <v>1.3</v>
      </c>
      <c r="D31" s="78">
        <v>0</v>
      </c>
      <c r="E31" s="32">
        <v>24</v>
      </c>
      <c r="F31" s="62">
        <f t="shared" si="21"/>
        <v>0</v>
      </c>
      <c r="G31" s="30">
        <f t="shared" si="22"/>
        <v>0</v>
      </c>
      <c r="H31" s="61">
        <v>1.3</v>
      </c>
      <c r="I31" s="78">
        <v>5</v>
      </c>
      <c r="J31" s="32">
        <v>24</v>
      </c>
      <c r="K31" s="29">
        <f t="shared" si="18"/>
        <v>156</v>
      </c>
      <c r="L31" s="33">
        <f t="shared" si="23"/>
        <v>2901.6000000000004</v>
      </c>
      <c r="M31" s="34">
        <f t="shared" si="20"/>
        <v>2901.6000000000004</v>
      </c>
    </row>
    <row r="32" spans="1:20" ht="15" customHeight="1" x14ac:dyDescent="0.25">
      <c r="A32" s="245" t="s">
        <v>27</v>
      </c>
      <c r="B32" s="52" t="s">
        <v>22</v>
      </c>
      <c r="C32" s="53">
        <v>0.25</v>
      </c>
      <c r="D32" s="76">
        <v>2</v>
      </c>
      <c r="E32" s="54">
        <v>24</v>
      </c>
      <c r="F32" s="55">
        <f t="shared" si="21"/>
        <v>12</v>
      </c>
      <c r="G32" s="73">
        <f t="shared" si="22"/>
        <v>223.20000000000002</v>
      </c>
      <c r="H32" s="53">
        <v>0.25</v>
      </c>
      <c r="I32" s="76">
        <v>1</v>
      </c>
      <c r="J32" s="54">
        <v>24</v>
      </c>
      <c r="K32" s="57">
        <f t="shared" si="18"/>
        <v>6</v>
      </c>
      <c r="L32" s="58">
        <f t="shared" si="23"/>
        <v>111.60000000000001</v>
      </c>
      <c r="M32" s="59">
        <f t="shared" si="20"/>
        <v>334.8</v>
      </c>
    </row>
    <row r="33" spans="1:16" x14ac:dyDescent="0.25">
      <c r="A33" s="246"/>
      <c r="B33" s="22" t="s">
        <v>118</v>
      </c>
      <c r="C33" s="26">
        <v>0.5</v>
      </c>
      <c r="D33" s="77">
        <v>4</v>
      </c>
      <c r="E33" s="19">
        <v>24</v>
      </c>
      <c r="F33" s="19">
        <f t="shared" si="21"/>
        <v>48</v>
      </c>
      <c r="G33" s="27">
        <f t="shared" si="22"/>
        <v>892.80000000000007</v>
      </c>
      <c r="H33" s="26">
        <v>0.5</v>
      </c>
      <c r="I33" s="77">
        <v>10</v>
      </c>
      <c r="J33" s="19">
        <v>24</v>
      </c>
      <c r="K33" s="16">
        <f t="shared" si="18"/>
        <v>120</v>
      </c>
      <c r="L33" s="17">
        <f t="shared" si="23"/>
        <v>2232</v>
      </c>
      <c r="M33" s="1">
        <f t="shared" si="20"/>
        <v>3124.8</v>
      </c>
    </row>
    <row r="34" spans="1:16" ht="15.75" thickBot="1" x14ac:dyDescent="0.3">
      <c r="A34" s="247"/>
      <c r="B34" s="60" t="s">
        <v>231</v>
      </c>
      <c r="C34" s="61">
        <v>0.8</v>
      </c>
      <c r="D34" s="78">
        <v>0</v>
      </c>
      <c r="E34" s="32">
        <v>24</v>
      </c>
      <c r="F34" s="62">
        <f t="shared" si="21"/>
        <v>0</v>
      </c>
      <c r="G34" s="30">
        <f t="shared" si="22"/>
        <v>0</v>
      </c>
      <c r="H34" s="61">
        <v>0.8</v>
      </c>
      <c r="I34" s="78">
        <v>5</v>
      </c>
      <c r="J34" s="32">
        <v>24</v>
      </c>
      <c r="K34" s="29">
        <f t="shared" si="18"/>
        <v>96.000000000000014</v>
      </c>
      <c r="L34" s="33">
        <f t="shared" si="23"/>
        <v>1785.6000000000004</v>
      </c>
      <c r="M34" s="34">
        <f t="shared" si="20"/>
        <v>1785.6000000000004</v>
      </c>
    </row>
    <row r="35" spans="1:16" ht="18.75" customHeight="1" x14ac:dyDescent="0.25">
      <c r="A35" s="245" t="s">
        <v>28</v>
      </c>
      <c r="B35" s="52" t="s">
        <v>22</v>
      </c>
      <c r="C35" s="53">
        <v>0.05</v>
      </c>
      <c r="D35" s="76">
        <v>2</v>
      </c>
      <c r="E35" s="54">
        <v>303</v>
      </c>
      <c r="F35" s="55">
        <f t="shared" si="21"/>
        <v>30.3</v>
      </c>
      <c r="G35" s="73">
        <f t="shared" si="22"/>
        <v>563.58000000000004</v>
      </c>
      <c r="H35" s="53">
        <v>0.05</v>
      </c>
      <c r="I35" s="76">
        <v>1</v>
      </c>
      <c r="J35" s="56">
        <v>303</v>
      </c>
      <c r="K35" s="57">
        <f t="shared" si="18"/>
        <v>15.15</v>
      </c>
      <c r="L35" s="58">
        <f t="shared" si="23"/>
        <v>281.79000000000002</v>
      </c>
      <c r="M35" s="59">
        <f t="shared" si="20"/>
        <v>845.37000000000012</v>
      </c>
    </row>
    <row r="36" spans="1:16" x14ac:dyDescent="0.25">
      <c r="A36" s="246"/>
      <c r="B36" s="22" t="s">
        <v>118</v>
      </c>
      <c r="C36" s="26">
        <v>0.1</v>
      </c>
      <c r="D36" s="77">
        <v>4</v>
      </c>
      <c r="E36" s="19">
        <v>303</v>
      </c>
      <c r="F36" s="19">
        <f t="shared" si="21"/>
        <v>121.2</v>
      </c>
      <c r="G36" s="27">
        <f t="shared" si="22"/>
        <v>2254.3200000000002</v>
      </c>
      <c r="H36" s="26">
        <v>0.1</v>
      </c>
      <c r="I36" s="77">
        <v>10</v>
      </c>
      <c r="J36" s="18">
        <v>303</v>
      </c>
      <c r="K36" s="16">
        <f t="shared" si="18"/>
        <v>303</v>
      </c>
      <c r="L36" s="17">
        <f t="shared" si="23"/>
        <v>5635.8</v>
      </c>
      <c r="M36" s="1">
        <f t="shared" si="20"/>
        <v>7890.1200000000008</v>
      </c>
    </row>
    <row r="37" spans="1:16" ht="15.75" thickBot="1" x14ac:dyDescent="0.3">
      <c r="A37" s="247"/>
      <c r="B37" s="60" t="s">
        <v>231</v>
      </c>
      <c r="C37" s="61">
        <v>0.25</v>
      </c>
      <c r="D37" s="78">
        <v>0</v>
      </c>
      <c r="E37" s="32">
        <v>303</v>
      </c>
      <c r="F37" s="62">
        <f t="shared" si="21"/>
        <v>0</v>
      </c>
      <c r="G37" s="30">
        <f t="shared" si="22"/>
        <v>0</v>
      </c>
      <c r="H37" s="61">
        <v>0.25</v>
      </c>
      <c r="I37" s="78">
        <v>5</v>
      </c>
      <c r="J37" s="63">
        <v>303</v>
      </c>
      <c r="K37" s="29">
        <f t="shared" si="18"/>
        <v>378.75</v>
      </c>
      <c r="L37" s="33">
        <f t="shared" si="23"/>
        <v>7044.7500000000009</v>
      </c>
      <c r="M37" s="34">
        <f t="shared" si="20"/>
        <v>7044.7500000000009</v>
      </c>
    </row>
    <row r="38" spans="1:16" ht="30.75" thickBot="1" x14ac:dyDescent="0.3">
      <c r="A38" s="64" t="s">
        <v>100</v>
      </c>
      <c r="B38" s="65" t="s">
        <v>23</v>
      </c>
      <c r="C38" s="66"/>
      <c r="D38" s="79"/>
      <c r="E38" s="67"/>
      <c r="F38" s="68"/>
      <c r="G38" s="75"/>
      <c r="H38" s="66">
        <v>0.5</v>
      </c>
      <c r="I38" s="79">
        <v>9</v>
      </c>
      <c r="J38" s="69">
        <v>277</v>
      </c>
      <c r="K38" s="70">
        <f t="shared" si="18"/>
        <v>1246.5</v>
      </c>
      <c r="L38" s="71">
        <f t="shared" ref="L38:L42" si="24">+K38*$C$1</f>
        <v>23184.9</v>
      </c>
      <c r="M38" s="72">
        <f t="shared" si="20"/>
        <v>23184.9</v>
      </c>
    </row>
    <row r="39" spans="1:16" ht="30.75" thickBot="1" x14ac:dyDescent="0.3">
      <c r="A39" s="64" t="s">
        <v>101</v>
      </c>
      <c r="B39" s="65" t="s">
        <v>23</v>
      </c>
      <c r="C39" s="66"/>
      <c r="D39" s="79"/>
      <c r="E39" s="67"/>
      <c r="F39" s="68"/>
      <c r="G39" s="75"/>
      <c r="H39" s="66">
        <v>0.5</v>
      </c>
      <c r="I39" s="79">
        <v>9</v>
      </c>
      <c r="J39" s="69">
        <v>277</v>
      </c>
      <c r="K39" s="70">
        <f t="shared" si="18"/>
        <v>1246.5</v>
      </c>
      <c r="L39" s="71">
        <f t="shared" si="24"/>
        <v>23184.9</v>
      </c>
      <c r="M39" s="72">
        <f t="shared" si="20"/>
        <v>23184.9</v>
      </c>
    </row>
    <row r="40" spans="1:16" x14ac:dyDescent="0.25">
      <c r="A40" s="239" t="s">
        <v>29</v>
      </c>
      <c r="B40" s="240"/>
      <c r="C40" s="89">
        <v>0</v>
      </c>
      <c r="D40" s="76">
        <v>0</v>
      </c>
      <c r="E40" s="90">
        <v>0</v>
      </c>
      <c r="F40" s="57">
        <f>C40*E40</f>
        <v>0</v>
      </c>
      <c r="G40" s="73">
        <f>+F40*$C$1</f>
        <v>0</v>
      </c>
      <c r="H40" s="53">
        <v>2.5</v>
      </c>
      <c r="I40" s="76">
        <v>1</v>
      </c>
      <c r="J40" s="117">
        <v>200</v>
      </c>
      <c r="K40" s="57">
        <f t="shared" si="18"/>
        <v>500</v>
      </c>
      <c r="L40" s="58">
        <f t="shared" si="24"/>
        <v>9300</v>
      </c>
      <c r="M40" s="91">
        <f t="shared" si="20"/>
        <v>9300</v>
      </c>
    </row>
    <row r="41" spans="1:16" x14ac:dyDescent="0.25">
      <c r="A41" s="241" t="s">
        <v>30</v>
      </c>
      <c r="B41" s="242"/>
      <c r="C41" s="26">
        <v>0.1</v>
      </c>
      <c r="D41" s="77">
        <v>7</v>
      </c>
      <c r="E41" s="19">
        <v>300</v>
      </c>
      <c r="F41" s="16">
        <f>+E41*C41*D41</f>
        <v>210</v>
      </c>
      <c r="G41" s="20">
        <f>+F41*$C$1</f>
        <v>3906.0000000000005</v>
      </c>
      <c r="H41" s="92">
        <v>0.1</v>
      </c>
      <c r="I41" s="77">
        <v>16</v>
      </c>
      <c r="J41" s="93">
        <v>300</v>
      </c>
      <c r="K41" s="16">
        <f>+J41*H41*I41</f>
        <v>480</v>
      </c>
      <c r="L41" s="17">
        <f t="shared" si="24"/>
        <v>8928</v>
      </c>
      <c r="M41" s="94">
        <f t="shared" si="20"/>
        <v>12834</v>
      </c>
      <c r="O41" s="102"/>
      <c r="P41" s="95"/>
    </row>
    <row r="42" spans="1:16" x14ac:dyDescent="0.25">
      <c r="A42" s="243" t="s">
        <v>31</v>
      </c>
      <c r="B42" s="244"/>
      <c r="C42" s="28">
        <v>8.5</v>
      </c>
      <c r="D42" s="80">
        <v>1</v>
      </c>
      <c r="E42" s="15">
        <v>300</v>
      </c>
      <c r="F42" s="16">
        <f>+E42*C42*D42</f>
        <v>2550</v>
      </c>
      <c r="G42" s="20">
        <f>+F42*$C$1</f>
        <v>47430</v>
      </c>
      <c r="H42" s="28">
        <v>23</v>
      </c>
      <c r="I42" s="80">
        <v>1</v>
      </c>
      <c r="J42" s="19">
        <v>300</v>
      </c>
      <c r="K42" s="16">
        <f>+J42*H42*I42</f>
        <v>6900</v>
      </c>
      <c r="L42" s="17">
        <f t="shared" si="24"/>
        <v>128340.00000000001</v>
      </c>
      <c r="M42" s="1">
        <f t="shared" si="20"/>
        <v>175770</v>
      </c>
      <c r="O42" s="102"/>
    </row>
    <row r="43" spans="1:16" ht="15.75" thickBot="1" x14ac:dyDescent="0.3">
      <c r="A43" s="107"/>
      <c r="B43" s="9"/>
      <c r="C43" s="9"/>
      <c r="D43" s="9"/>
      <c r="E43" s="9"/>
      <c r="F43" s="9"/>
      <c r="G43" s="9"/>
      <c r="H43" s="106"/>
      <c r="I43" s="9"/>
      <c r="J43" s="9"/>
      <c r="K43" s="9"/>
      <c r="L43" s="9"/>
      <c r="O43" s="9"/>
    </row>
    <row r="44" spans="1:16" ht="16.5" thickBot="1" x14ac:dyDescent="0.3">
      <c r="A44" s="277" t="s">
        <v>19</v>
      </c>
      <c r="B44" s="278"/>
      <c r="C44" s="82"/>
      <c r="D44" s="83"/>
      <c r="E44" s="83"/>
      <c r="F44" s="84">
        <f>SUM(F20:F42)</f>
        <v>5148.1000000000004</v>
      </c>
      <c r="G44" s="85">
        <f>+F44*C1</f>
        <v>95754.660000000018</v>
      </c>
      <c r="H44" s="86"/>
      <c r="I44" s="87"/>
      <c r="J44" s="84"/>
      <c r="K44" s="84">
        <f>SUM(K20:K43)</f>
        <v>19137.099999999999</v>
      </c>
      <c r="L44" s="85">
        <f>K44*C1</f>
        <v>355950.06</v>
      </c>
      <c r="M44" s="88">
        <f>+L44+G44</f>
        <v>451704.72000000003</v>
      </c>
    </row>
    <row r="45" spans="1:16" ht="15.75" thickBot="1" x14ac:dyDescent="0.3">
      <c r="G45" s="108"/>
      <c r="H45" s="109"/>
      <c r="I45" s="6"/>
      <c r="J45" s="6"/>
      <c r="K45" s="6"/>
      <c r="L45" s="108"/>
      <c r="O45" s="6"/>
      <c r="P45" s="108"/>
    </row>
    <row r="46" spans="1:16" ht="21" x14ac:dyDescent="0.25">
      <c r="A46" s="236" t="s">
        <v>82</v>
      </c>
      <c r="B46" s="237"/>
      <c r="C46" s="237"/>
      <c r="D46" s="237"/>
      <c r="E46" s="237"/>
      <c r="F46" s="237"/>
      <c r="G46" s="237"/>
      <c r="H46" s="237"/>
      <c r="I46" s="238"/>
      <c r="J46" s="124"/>
      <c r="K46" s="125"/>
    </row>
    <row r="47" spans="1:16" ht="23.25" customHeight="1" x14ac:dyDescent="0.25">
      <c r="A47" s="264" t="s">
        <v>68</v>
      </c>
      <c r="B47" s="234"/>
      <c r="C47" s="234" t="s">
        <v>77</v>
      </c>
      <c r="D47" s="234"/>
      <c r="E47" s="234"/>
      <c r="F47" s="234"/>
      <c r="G47" s="234" t="s">
        <v>78</v>
      </c>
      <c r="H47" s="234"/>
      <c r="I47" s="235"/>
      <c r="J47" s="126"/>
    </row>
    <row r="48" spans="1:16" ht="19.5" customHeight="1" x14ac:dyDescent="0.25">
      <c r="A48" s="248" t="s">
        <v>58</v>
      </c>
      <c r="B48" s="232"/>
      <c r="C48" s="232" t="s">
        <v>79</v>
      </c>
      <c r="D48" s="232"/>
      <c r="E48" s="232"/>
      <c r="F48" s="232"/>
      <c r="G48" s="232" t="s">
        <v>121</v>
      </c>
      <c r="H48" s="232"/>
      <c r="I48" s="233"/>
      <c r="J48" s="127"/>
    </row>
    <row r="49" spans="1:12" ht="19.5" customHeight="1" x14ac:dyDescent="0.25">
      <c r="A49" s="248" t="s">
        <v>69</v>
      </c>
      <c r="B49" s="232"/>
      <c r="C49" s="232" t="s">
        <v>125</v>
      </c>
      <c r="D49" s="232"/>
      <c r="E49" s="232"/>
      <c r="F49" s="232"/>
      <c r="G49" s="232" t="s">
        <v>122</v>
      </c>
      <c r="H49" s="232"/>
      <c r="I49" s="233"/>
      <c r="J49" s="127"/>
    </row>
    <row r="50" spans="1:12" ht="19.5" customHeight="1" x14ac:dyDescent="0.25">
      <c r="A50" s="248" t="s">
        <v>54</v>
      </c>
      <c r="B50" s="232"/>
      <c r="C50" s="232" t="s">
        <v>126</v>
      </c>
      <c r="D50" s="232"/>
      <c r="E50" s="232"/>
      <c r="F50" s="232"/>
      <c r="G50" s="249"/>
      <c r="H50" s="250"/>
      <c r="I50" s="251"/>
      <c r="J50" s="127"/>
    </row>
    <row r="51" spans="1:12" ht="19.5" customHeight="1" x14ac:dyDescent="0.25">
      <c r="A51" s="248" t="s">
        <v>56</v>
      </c>
      <c r="B51" s="232"/>
      <c r="C51" s="232" t="s">
        <v>80</v>
      </c>
      <c r="D51" s="232"/>
      <c r="E51" s="232"/>
      <c r="F51" s="232"/>
      <c r="G51" s="252"/>
      <c r="H51" s="253"/>
      <c r="I51" s="254"/>
      <c r="J51" s="127"/>
      <c r="L51" s="8"/>
    </row>
    <row r="52" spans="1:12" ht="19.5" customHeight="1" x14ac:dyDescent="0.25">
      <c r="A52" s="248" t="s">
        <v>107</v>
      </c>
      <c r="B52" s="232"/>
      <c r="C52" s="232" t="s">
        <v>81</v>
      </c>
      <c r="D52" s="232"/>
      <c r="E52" s="232"/>
      <c r="F52" s="232"/>
      <c r="G52" s="252"/>
      <c r="H52" s="253"/>
      <c r="I52" s="254"/>
      <c r="J52" s="127"/>
      <c r="L52" s="8"/>
    </row>
    <row r="53" spans="1:12" ht="19.5" customHeight="1" x14ac:dyDescent="0.25">
      <c r="A53" s="248" t="s">
        <v>64</v>
      </c>
      <c r="B53" s="232"/>
      <c r="C53" s="249"/>
      <c r="D53" s="250"/>
      <c r="E53" s="250"/>
      <c r="F53" s="258"/>
      <c r="G53" s="252"/>
      <c r="H53" s="253"/>
      <c r="I53" s="254"/>
      <c r="J53" s="127"/>
      <c r="L53" s="8"/>
    </row>
    <row r="54" spans="1:12" ht="19.5" customHeight="1" x14ac:dyDescent="0.25">
      <c r="A54" s="275" t="s">
        <v>108</v>
      </c>
      <c r="B54" s="276"/>
      <c r="C54" s="252"/>
      <c r="D54" s="253"/>
      <c r="E54" s="253"/>
      <c r="F54" s="259"/>
      <c r="G54" s="252"/>
      <c r="H54" s="253"/>
      <c r="I54" s="254"/>
      <c r="J54" s="127"/>
    </row>
    <row r="55" spans="1:12" ht="19.5" customHeight="1" x14ac:dyDescent="0.25">
      <c r="A55" s="248" t="s">
        <v>60</v>
      </c>
      <c r="B55" s="232"/>
      <c r="C55" s="252"/>
      <c r="D55" s="253"/>
      <c r="E55" s="253"/>
      <c r="F55" s="259"/>
      <c r="G55" s="252"/>
      <c r="H55" s="253"/>
      <c r="I55" s="254"/>
      <c r="J55" s="127"/>
    </row>
    <row r="56" spans="1:12" ht="19.5" customHeight="1" x14ac:dyDescent="0.25">
      <c r="A56" s="248" t="s">
        <v>72</v>
      </c>
      <c r="B56" s="232"/>
      <c r="C56" s="252"/>
      <c r="D56" s="253"/>
      <c r="E56" s="253"/>
      <c r="F56" s="259"/>
      <c r="G56" s="252"/>
      <c r="H56" s="253"/>
      <c r="I56" s="254"/>
      <c r="J56" s="127"/>
    </row>
    <row r="57" spans="1:12" ht="19.5" customHeight="1" x14ac:dyDescent="0.25">
      <c r="A57" s="248" t="s">
        <v>70</v>
      </c>
      <c r="B57" s="232"/>
      <c r="C57" s="252"/>
      <c r="D57" s="253"/>
      <c r="E57" s="253"/>
      <c r="F57" s="259"/>
      <c r="G57" s="252"/>
      <c r="H57" s="253"/>
      <c r="I57" s="254"/>
      <c r="J57" s="127"/>
    </row>
    <row r="58" spans="1:12" ht="19.5" customHeight="1" x14ac:dyDescent="0.25">
      <c r="A58" s="248" t="s">
        <v>71</v>
      </c>
      <c r="B58" s="232"/>
      <c r="C58" s="252"/>
      <c r="D58" s="253"/>
      <c r="E58" s="253"/>
      <c r="F58" s="259"/>
      <c r="G58" s="252"/>
      <c r="H58" s="253"/>
      <c r="I58" s="254"/>
      <c r="J58" s="127"/>
    </row>
    <row r="59" spans="1:12" ht="19.5" customHeight="1" x14ac:dyDescent="0.25">
      <c r="A59" s="248" t="s">
        <v>57</v>
      </c>
      <c r="B59" s="232"/>
      <c r="C59" s="252"/>
      <c r="D59" s="253"/>
      <c r="E59" s="253"/>
      <c r="F59" s="259"/>
      <c r="G59" s="252"/>
      <c r="H59" s="253"/>
      <c r="I59" s="254"/>
      <c r="J59" s="127"/>
    </row>
    <row r="60" spans="1:12" ht="19.5" customHeight="1" x14ac:dyDescent="0.25">
      <c r="A60" s="248" t="s">
        <v>75</v>
      </c>
      <c r="B60" s="232"/>
      <c r="C60" s="252"/>
      <c r="D60" s="253"/>
      <c r="E60" s="253"/>
      <c r="F60" s="259"/>
      <c r="G60" s="252"/>
      <c r="H60" s="253"/>
      <c r="I60" s="254"/>
      <c r="J60" s="127"/>
    </row>
    <row r="61" spans="1:12" ht="19.5" customHeight="1" x14ac:dyDescent="0.25">
      <c r="A61" s="248" t="s">
        <v>120</v>
      </c>
      <c r="B61" s="232"/>
      <c r="C61" s="252"/>
      <c r="D61" s="253"/>
      <c r="E61" s="253"/>
      <c r="F61" s="259"/>
      <c r="G61" s="252"/>
      <c r="H61" s="253"/>
      <c r="I61" s="254"/>
      <c r="J61" s="127"/>
    </row>
    <row r="62" spans="1:12" ht="19.5" customHeight="1" x14ac:dyDescent="0.25">
      <c r="A62" s="273" t="s">
        <v>74</v>
      </c>
      <c r="B62" s="274"/>
      <c r="C62" s="252"/>
      <c r="D62" s="253"/>
      <c r="E62" s="253"/>
      <c r="F62" s="259"/>
      <c r="G62" s="252"/>
      <c r="H62" s="253"/>
      <c r="I62" s="254"/>
      <c r="J62" s="127"/>
    </row>
    <row r="63" spans="1:12" ht="19.5" customHeight="1" x14ac:dyDescent="0.25">
      <c r="A63" s="248" t="s">
        <v>73</v>
      </c>
      <c r="B63" s="232"/>
      <c r="C63" s="252"/>
      <c r="D63" s="253"/>
      <c r="E63" s="253"/>
      <c r="F63" s="259"/>
      <c r="G63" s="252"/>
      <c r="H63" s="253"/>
      <c r="I63" s="254"/>
      <c r="J63" s="127"/>
    </row>
    <row r="64" spans="1:12" ht="19.5" customHeight="1" x14ac:dyDescent="0.25">
      <c r="A64" s="273" t="s">
        <v>59</v>
      </c>
      <c r="B64" s="274"/>
      <c r="C64" s="252"/>
      <c r="D64" s="253"/>
      <c r="E64" s="253"/>
      <c r="F64" s="259"/>
      <c r="G64" s="252"/>
      <c r="H64" s="253"/>
      <c r="I64" s="254"/>
      <c r="J64" s="127"/>
    </row>
    <row r="65" spans="1:10" ht="19.5" customHeight="1" x14ac:dyDescent="0.25">
      <c r="A65" s="248" t="s">
        <v>124</v>
      </c>
      <c r="B65" s="232"/>
      <c r="C65" s="252"/>
      <c r="D65" s="253"/>
      <c r="E65" s="253"/>
      <c r="F65" s="259"/>
      <c r="G65" s="252"/>
      <c r="H65" s="253"/>
      <c r="I65" s="254"/>
      <c r="J65" s="127"/>
    </row>
    <row r="66" spans="1:10" ht="19.5" customHeight="1" x14ac:dyDescent="0.25">
      <c r="A66" s="248" t="s">
        <v>76</v>
      </c>
      <c r="B66" s="232"/>
      <c r="C66" s="252"/>
      <c r="D66" s="253"/>
      <c r="E66" s="253"/>
      <c r="F66" s="259"/>
      <c r="G66" s="252"/>
      <c r="H66" s="253"/>
      <c r="I66" s="254"/>
      <c r="J66" s="127"/>
    </row>
    <row r="67" spans="1:10" ht="19.5" customHeight="1" x14ac:dyDescent="0.25">
      <c r="A67" s="248" t="s">
        <v>119</v>
      </c>
      <c r="B67" s="232"/>
      <c r="C67" s="252"/>
      <c r="D67" s="253"/>
      <c r="E67" s="253"/>
      <c r="F67" s="259"/>
      <c r="G67" s="252"/>
      <c r="H67" s="253"/>
      <c r="I67" s="254"/>
      <c r="J67" s="127"/>
    </row>
    <row r="68" spans="1:10" ht="19.5" customHeight="1" x14ac:dyDescent="0.25">
      <c r="A68" s="248" t="s">
        <v>62</v>
      </c>
      <c r="B68" s="232"/>
      <c r="C68" s="252"/>
      <c r="D68" s="253"/>
      <c r="E68" s="253"/>
      <c r="F68" s="259"/>
      <c r="G68" s="252"/>
      <c r="H68" s="253"/>
      <c r="I68" s="254"/>
      <c r="J68" s="127"/>
    </row>
    <row r="69" spans="1:10" ht="19.5" customHeight="1" x14ac:dyDescent="0.25">
      <c r="A69" s="248" t="s">
        <v>63</v>
      </c>
      <c r="B69" s="232"/>
      <c r="C69" s="252"/>
      <c r="D69" s="253"/>
      <c r="E69" s="253"/>
      <c r="F69" s="259"/>
      <c r="G69" s="252"/>
      <c r="H69" s="253"/>
      <c r="I69" s="254"/>
      <c r="J69" s="127"/>
    </row>
    <row r="70" spans="1:10" ht="19.5" customHeight="1" x14ac:dyDescent="0.25">
      <c r="A70" s="248" t="s">
        <v>61</v>
      </c>
      <c r="B70" s="232"/>
      <c r="C70" s="252"/>
      <c r="D70" s="253"/>
      <c r="E70" s="253"/>
      <c r="F70" s="259"/>
      <c r="G70" s="252"/>
      <c r="H70" s="253"/>
      <c r="I70" s="254"/>
      <c r="J70" s="127"/>
    </row>
    <row r="71" spans="1:10" ht="19.5" customHeight="1" thickBot="1" x14ac:dyDescent="0.3">
      <c r="A71" s="271" t="s">
        <v>55</v>
      </c>
      <c r="B71" s="272"/>
      <c r="C71" s="255"/>
      <c r="D71" s="256"/>
      <c r="E71" s="256"/>
      <c r="F71" s="260"/>
      <c r="G71" s="255"/>
      <c r="H71" s="256"/>
      <c r="I71" s="257"/>
      <c r="J71" s="127"/>
    </row>
  </sheetData>
  <sheetProtection algorithmName="SHA-512" hashValue="n6ldGM1ojBRSp412Ip2TPBQ30oueXF6LmwBCEjkUC/MzEInUgqiDzzkM/8RTBeXgC4Tjmr9pyWsTERJ8hJdr2Q==" saltValue="/0BFsxp72Su70/XGWD3cLA==" spinCount="100000" sheet="1" objects="1" scenarios="1"/>
  <sortState ref="A48:B71">
    <sortCondition ref="A48:A71"/>
  </sortState>
  <mergeCells count="71">
    <mergeCell ref="A14:B14"/>
    <mergeCell ref="A15:B15"/>
    <mergeCell ref="A5:B5"/>
    <mergeCell ref="A6:B6"/>
    <mergeCell ref="A7:B7"/>
    <mergeCell ref="A8:B8"/>
    <mergeCell ref="A9:B9"/>
    <mergeCell ref="A10:B10"/>
    <mergeCell ref="A12:B12"/>
    <mergeCell ref="A13:B13"/>
    <mergeCell ref="A11:B11"/>
    <mergeCell ref="A1:B1"/>
    <mergeCell ref="F1:T1"/>
    <mergeCell ref="A3:B4"/>
    <mergeCell ref="C3:C4"/>
    <mergeCell ref="J3:N3"/>
    <mergeCell ref="O3:S3"/>
    <mergeCell ref="D3:D4"/>
    <mergeCell ref="E3:I3"/>
    <mergeCell ref="A54:B54"/>
    <mergeCell ref="A55:B55"/>
    <mergeCell ref="A56:B56"/>
    <mergeCell ref="A57:B57"/>
    <mergeCell ref="A44:B44"/>
    <mergeCell ref="A16:B16"/>
    <mergeCell ref="A18:B19"/>
    <mergeCell ref="A20:A22"/>
    <mergeCell ref="A23:A25"/>
    <mergeCell ref="A71:B71"/>
    <mergeCell ref="A62:B62"/>
    <mergeCell ref="A64:B64"/>
    <mergeCell ref="A65:B65"/>
    <mergeCell ref="A66:B66"/>
    <mergeCell ref="A67:B67"/>
    <mergeCell ref="A68:B68"/>
    <mergeCell ref="A69:B69"/>
    <mergeCell ref="A59:B59"/>
    <mergeCell ref="A60:B60"/>
    <mergeCell ref="A61:B61"/>
    <mergeCell ref="A63:B63"/>
    <mergeCell ref="A70:B70"/>
    <mergeCell ref="G50:I71"/>
    <mergeCell ref="C53:F71"/>
    <mergeCell ref="C18:G18"/>
    <mergeCell ref="H18:L18"/>
    <mergeCell ref="C50:F50"/>
    <mergeCell ref="C52:F52"/>
    <mergeCell ref="C51:F51"/>
    <mergeCell ref="A58:B58"/>
    <mergeCell ref="A47:B47"/>
    <mergeCell ref="A48:B48"/>
    <mergeCell ref="A52:B52"/>
    <mergeCell ref="A49:B49"/>
    <mergeCell ref="A51:B51"/>
    <mergeCell ref="A50:B50"/>
    <mergeCell ref="A53:B53"/>
    <mergeCell ref="M18:M19"/>
    <mergeCell ref="G49:I49"/>
    <mergeCell ref="C47:F47"/>
    <mergeCell ref="C48:F48"/>
    <mergeCell ref="C49:F49"/>
    <mergeCell ref="G47:I47"/>
    <mergeCell ref="G48:I48"/>
    <mergeCell ref="A46:I46"/>
    <mergeCell ref="A40:B40"/>
    <mergeCell ref="A41:B41"/>
    <mergeCell ref="A42:B42"/>
    <mergeCell ref="A26:A28"/>
    <mergeCell ref="A29:A31"/>
    <mergeCell ref="A35:A37"/>
    <mergeCell ref="A32:A34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54" orientation="landscape" r:id="rId1"/>
  <headerFooter>
    <oddHeader>&amp;CAllegato 7 - Schede Tempi Operazioni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>
    <pageSetUpPr fitToPage="1"/>
  </sheetPr>
  <dimension ref="A2:N39"/>
  <sheetViews>
    <sheetView zoomScaleNormal="100" workbookViewId="0">
      <pane xSplit="3" ySplit="5" topLeftCell="D6" activePane="bottomRight" state="frozen"/>
      <selection activeCell="D14" sqref="D14"/>
      <selection pane="topRight" activeCell="D14" sqref="D14"/>
      <selection pane="bottomLeft" activeCell="D14" sqref="D14"/>
      <selection pane="bottomRight" activeCell="F6" sqref="F6"/>
    </sheetView>
  </sheetViews>
  <sheetFormatPr defaultRowHeight="15" x14ac:dyDescent="0.25"/>
  <cols>
    <col min="1" max="1" width="9.140625" style="4"/>
    <col min="2" max="2" width="43.85546875" style="4" customWidth="1"/>
    <col min="3" max="9" width="18.85546875" style="4" customWidth="1"/>
    <col min="10" max="11" width="29.28515625" style="4" customWidth="1"/>
    <col min="12" max="12" width="18.85546875" style="4" bestFit="1" customWidth="1"/>
    <col min="13" max="13" width="46.85546875" style="4" bestFit="1" customWidth="1"/>
    <col min="14" max="14" width="26.140625" style="4" bestFit="1" customWidth="1"/>
    <col min="15" max="16384" width="9.140625" style="4"/>
  </cols>
  <sheetData>
    <row r="2" spans="2:14" ht="15.75" thickBot="1" x14ac:dyDescent="0.3"/>
    <row r="3" spans="2:14" ht="19.5" thickBot="1" x14ac:dyDescent="0.3">
      <c r="B3" s="227" t="s">
        <v>83</v>
      </c>
      <c r="C3" s="228"/>
      <c r="D3" s="228"/>
      <c r="E3" s="228"/>
      <c r="F3" s="228"/>
      <c r="G3" s="228"/>
      <c r="H3" s="228"/>
      <c r="I3" s="228"/>
      <c r="J3" s="229"/>
    </row>
    <row r="4" spans="2:14" ht="15.75" thickBot="1" x14ac:dyDescent="0.3">
      <c r="B4" s="301"/>
      <c r="C4" s="301"/>
      <c r="D4" s="301"/>
      <c r="E4" s="301"/>
      <c r="F4" s="301"/>
      <c r="G4" s="301"/>
      <c r="H4" s="301"/>
      <c r="I4" s="299" t="s">
        <v>242</v>
      </c>
      <c r="J4" s="300"/>
    </row>
    <row r="5" spans="2:14" s="95" customFormat="1" ht="31.5" customHeight="1" thickBot="1" x14ac:dyDescent="0.3">
      <c r="B5" s="203" t="s">
        <v>201</v>
      </c>
      <c r="C5" s="204" t="s">
        <v>36</v>
      </c>
      <c r="D5" s="204" t="s">
        <v>39</v>
      </c>
      <c r="E5" s="204" t="s">
        <v>49</v>
      </c>
      <c r="F5" s="204" t="s">
        <v>38</v>
      </c>
      <c r="G5" s="204" t="s">
        <v>39</v>
      </c>
      <c r="H5" s="204" t="s">
        <v>49</v>
      </c>
      <c r="I5" s="204" t="s">
        <v>52</v>
      </c>
      <c r="J5" s="151" t="s">
        <v>51</v>
      </c>
      <c r="K5" s="219" t="s">
        <v>244</v>
      </c>
    </row>
    <row r="6" spans="2:14" ht="23.25" customHeight="1" x14ac:dyDescent="0.25">
      <c r="B6" s="197" t="s">
        <v>208</v>
      </c>
      <c r="C6" s="114">
        <v>150</v>
      </c>
      <c r="D6" s="114" t="s">
        <v>14</v>
      </c>
      <c r="E6" s="114">
        <v>170</v>
      </c>
      <c r="F6" s="114">
        <v>3</v>
      </c>
      <c r="G6" s="114" t="s">
        <v>50</v>
      </c>
      <c r="H6" s="114">
        <f t="shared" ref="H6:H32" si="0">((F6*10000)/1000)*12</f>
        <v>360</v>
      </c>
      <c r="I6" s="114">
        <f>E6+H6</f>
        <v>530</v>
      </c>
      <c r="J6" s="198">
        <f>I6*'Riepilogo servizio ferroviario'!$C$1</f>
        <v>9858</v>
      </c>
      <c r="L6" s="99"/>
      <c r="N6" s="100"/>
    </row>
    <row r="7" spans="2:14" ht="23.25" customHeight="1" x14ac:dyDescent="0.25">
      <c r="B7" s="190" t="s">
        <v>203</v>
      </c>
      <c r="C7" s="98">
        <v>150</v>
      </c>
      <c r="D7" s="98" t="s">
        <v>14</v>
      </c>
      <c r="E7" s="98">
        <v>140</v>
      </c>
      <c r="F7" s="98">
        <v>1</v>
      </c>
      <c r="G7" s="98" t="s">
        <v>50</v>
      </c>
      <c r="H7" s="98">
        <v>60</v>
      </c>
      <c r="I7" s="114">
        <f t="shared" ref="I7:I32" si="1">E7+H7</f>
        <v>200</v>
      </c>
      <c r="J7" s="191">
        <f>I7*'Riepilogo servizio ferroviario'!$C$1</f>
        <v>3720.0000000000005</v>
      </c>
      <c r="L7" s="99"/>
      <c r="N7" s="100"/>
    </row>
    <row r="8" spans="2:14" ht="23.25" customHeight="1" x14ac:dyDescent="0.25">
      <c r="B8" s="190" t="s">
        <v>212</v>
      </c>
      <c r="C8" s="98">
        <v>150</v>
      </c>
      <c r="D8" s="98" t="s">
        <v>14</v>
      </c>
      <c r="E8" s="98">
        <v>170</v>
      </c>
      <c r="F8" s="98">
        <v>1</v>
      </c>
      <c r="G8" s="98" t="s">
        <v>50</v>
      </c>
      <c r="H8" s="98">
        <f t="shared" si="0"/>
        <v>120</v>
      </c>
      <c r="I8" s="114">
        <f t="shared" si="1"/>
        <v>290</v>
      </c>
      <c r="J8" s="191">
        <f>I8*'Riepilogo servizio ferroviario'!$C$1</f>
        <v>5394</v>
      </c>
      <c r="L8" s="99"/>
      <c r="N8" s="100"/>
    </row>
    <row r="9" spans="2:14" ht="23.25" customHeight="1" x14ac:dyDescent="0.25">
      <c r="B9" s="190" t="s">
        <v>204</v>
      </c>
      <c r="C9" s="98">
        <v>150</v>
      </c>
      <c r="D9" s="98" t="s">
        <v>14</v>
      </c>
      <c r="E9" s="98">
        <v>140</v>
      </c>
      <c r="F9" s="98">
        <v>1</v>
      </c>
      <c r="G9" s="98" t="s">
        <v>50</v>
      </c>
      <c r="H9" s="98">
        <v>60</v>
      </c>
      <c r="I9" s="114">
        <f t="shared" si="1"/>
        <v>200</v>
      </c>
      <c r="J9" s="191">
        <f>I9*'Riepilogo servizio ferroviario'!$C$1</f>
        <v>3720.0000000000005</v>
      </c>
      <c r="K9"/>
      <c r="L9" s="99"/>
      <c r="N9" s="100"/>
    </row>
    <row r="10" spans="2:14" ht="23.25" customHeight="1" x14ac:dyDescent="0.25">
      <c r="B10" s="192" t="s">
        <v>214</v>
      </c>
      <c r="C10" s="101">
        <v>150</v>
      </c>
      <c r="D10" s="101" t="s">
        <v>14</v>
      </c>
      <c r="E10" s="101">
        <v>170</v>
      </c>
      <c r="F10" s="101">
        <v>1</v>
      </c>
      <c r="G10" s="101" t="s">
        <v>50</v>
      </c>
      <c r="H10" s="101">
        <f t="shared" si="0"/>
        <v>120</v>
      </c>
      <c r="I10" s="114">
        <f t="shared" si="1"/>
        <v>290</v>
      </c>
      <c r="J10" s="193">
        <f>I10*'Riepilogo servizio ferroviario'!$C$1</f>
        <v>5394</v>
      </c>
      <c r="K10"/>
      <c r="L10" s="99"/>
      <c r="N10" s="100"/>
    </row>
    <row r="11" spans="2:14" ht="23.25" customHeight="1" x14ac:dyDescent="0.25">
      <c r="B11" s="190" t="s">
        <v>220</v>
      </c>
      <c r="C11" s="98"/>
      <c r="D11" s="98" t="s">
        <v>14</v>
      </c>
      <c r="E11" s="98">
        <v>360</v>
      </c>
      <c r="F11" s="98">
        <v>1</v>
      </c>
      <c r="G11" s="98" t="s">
        <v>50</v>
      </c>
      <c r="H11" s="98">
        <f t="shared" si="0"/>
        <v>120</v>
      </c>
      <c r="I11" s="114">
        <f t="shared" si="1"/>
        <v>480</v>
      </c>
      <c r="J11" s="191">
        <f>I11*'Riepilogo servizio ferroviario'!$C$1</f>
        <v>8928</v>
      </c>
      <c r="K11"/>
      <c r="L11" s="99"/>
      <c r="N11" s="100"/>
    </row>
    <row r="12" spans="2:14" ht="23.25" customHeight="1" x14ac:dyDescent="0.25">
      <c r="B12" s="192" t="s">
        <v>215</v>
      </c>
      <c r="C12" s="101">
        <v>150</v>
      </c>
      <c r="D12" s="101" t="s">
        <v>14</v>
      </c>
      <c r="E12" s="101">
        <v>170</v>
      </c>
      <c r="F12" s="101">
        <v>1</v>
      </c>
      <c r="G12" s="101" t="s">
        <v>50</v>
      </c>
      <c r="H12" s="101">
        <v>120</v>
      </c>
      <c r="I12" s="114">
        <f t="shared" si="1"/>
        <v>290</v>
      </c>
      <c r="J12" s="193">
        <f>I12*'Riepilogo servizio ferroviario'!$C$1</f>
        <v>5394</v>
      </c>
      <c r="K12"/>
      <c r="L12" s="99"/>
      <c r="N12" s="100"/>
    </row>
    <row r="13" spans="2:14" ht="23.25" customHeight="1" x14ac:dyDescent="0.25">
      <c r="B13" s="192" t="s">
        <v>202</v>
      </c>
      <c r="C13" s="101">
        <v>150</v>
      </c>
      <c r="D13" s="101" t="s">
        <v>14</v>
      </c>
      <c r="E13" s="101">
        <v>140</v>
      </c>
      <c r="F13" s="101">
        <v>1</v>
      </c>
      <c r="G13" s="101" t="s">
        <v>50</v>
      </c>
      <c r="H13" s="101">
        <v>60</v>
      </c>
      <c r="I13" s="114">
        <f t="shared" si="1"/>
        <v>200</v>
      </c>
      <c r="J13" s="193">
        <f>I13*'Riepilogo servizio ferroviario'!$C$1</f>
        <v>3720.0000000000005</v>
      </c>
      <c r="K13"/>
      <c r="L13" s="99"/>
      <c r="N13" s="100"/>
    </row>
    <row r="14" spans="2:14" ht="23.25" customHeight="1" x14ac:dyDescent="0.25">
      <c r="B14" s="192" t="s">
        <v>205</v>
      </c>
      <c r="C14" s="101">
        <v>150</v>
      </c>
      <c r="D14" s="101" t="s">
        <v>14</v>
      </c>
      <c r="E14" s="101">
        <v>140</v>
      </c>
      <c r="F14" s="101">
        <v>1</v>
      </c>
      <c r="G14" s="101" t="s">
        <v>50</v>
      </c>
      <c r="H14" s="101">
        <v>60</v>
      </c>
      <c r="I14" s="114">
        <f t="shared" si="1"/>
        <v>200</v>
      </c>
      <c r="J14" s="193">
        <f>I14*'Riepilogo servizio ferroviario'!$C$1</f>
        <v>3720.0000000000005</v>
      </c>
      <c r="K14"/>
      <c r="L14" s="99"/>
      <c r="N14" s="100"/>
    </row>
    <row r="15" spans="2:14" ht="23.25" customHeight="1" x14ac:dyDescent="0.25">
      <c r="B15" s="192" t="s">
        <v>206</v>
      </c>
      <c r="C15" s="101">
        <v>150</v>
      </c>
      <c r="D15" s="101" t="s">
        <v>14</v>
      </c>
      <c r="E15" s="101">
        <v>140</v>
      </c>
      <c r="F15" s="101">
        <v>1</v>
      </c>
      <c r="G15" s="101" t="s">
        <v>50</v>
      </c>
      <c r="H15" s="101">
        <v>60</v>
      </c>
      <c r="I15" s="114">
        <f t="shared" si="1"/>
        <v>200</v>
      </c>
      <c r="J15" s="193">
        <f>I15*'Riepilogo servizio ferroviario'!$C$1</f>
        <v>3720.0000000000005</v>
      </c>
      <c r="K15"/>
      <c r="L15" s="99"/>
      <c r="N15" s="100"/>
    </row>
    <row r="16" spans="2:14" ht="23.25" customHeight="1" x14ac:dyDescent="0.25">
      <c r="B16" s="190" t="s">
        <v>219</v>
      </c>
      <c r="C16" s="98">
        <v>150</v>
      </c>
      <c r="D16" s="98" t="s">
        <v>14</v>
      </c>
      <c r="E16" s="98">
        <v>170</v>
      </c>
      <c r="F16" s="98">
        <v>1</v>
      </c>
      <c r="G16" s="98" t="s">
        <v>50</v>
      </c>
      <c r="H16" s="98">
        <f t="shared" si="0"/>
        <v>120</v>
      </c>
      <c r="I16" s="114">
        <f t="shared" si="1"/>
        <v>290</v>
      </c>
      <c r="J16" s="191">
        <f>I16*'Riepilogo servizio ferroviario'!$C$1</f>
        <v>5394</v>
      </c>
      <c r="K16"/>
      <c r="L16" s="99"/>
      <c r="N16" s="100"/>
    </row>
    <row r="17" spans="1:14" ht="23.25" customHeight="1" x14ac:dyDescent="0.25">
      <c r="B17" s="190" t="s">
        <v>96</v>
      </c>
      <c r="C17" s="98"/>
      <c r="D17" s="98" t="s">
        <v>50</v>
      </c>
      <c r="E17" s="98">
        <v>24</v>
      </c>
      <c r="F17" s="98"/>
      <c r="G17" s="98"/>
      <c r="H17" s="98">
        <f t="shared" si="0"/>
        <v>0</v>
      </c>
      <c r="I17" s="114">
        <f t="shared" si="1"/>
        <v>24</v>
      </c>
      <c r="J17" s="191">
        <f>I17*'Riepilogo servizio ferroviario'!$C$1</f>
        <v>446.40000000000003</v>
      </c>
      <c r="K17"/>
      <c r="L17" s="99"/>
      <c r="N17" s="100"/>
    </row>
    <row r="18" spans="1:14" ht="23.25" customHeight="1" x14ac:dyDescent="0.25">
      <c r="B18" s="190" t="s">
        <v>95</v>
      </c>
      <c r="C18" s="98"/>
      <c r="D18" s="98" t="s">
        <v>228</v>
      </c>
      <c r="E18" s="98">
        <v>52</v>
      </c>
      <c r="F18" s="98"/>
      <c r="G18" s="98"/>
      <c r="H18" s="98">
        <f t="shared" si="0"/>
        <v>0</v>
      </c>
      <c r="I18" s="114">
        <f t="shared" si="1"/>
        <v>52</v>
      </c>
      <c r="J18" s="191">
        <f>I18*'Riepilogo servizio ferroviario'!$C$1</f>
        <v>967.2</v>
      </c>
      <c r="K18"/>
      <c r="L18" s="99"/>
      <c r="N18" s="100"/>
    </row>
    <row r="19" spans="1:14" ht="23.25" customHeight="1" x14ac:dyDescent="0.25">
      <c r="B19" s="190" t="s">
        <v>168</v>
      </c>
      <c r="C19" s="98"/>
      <c r="D19" s="98" t="s">
        <v>40</v>
      </c>
      <c r="E19" s="98">
        <v>205</v>
      </c>
      <c r="F19" s="98"/>
      <c r="G19" s="98"/>
      <c r="H19" s="98">
        <f t="shared" si="0"/>
        <v>0</v>
      </c>
      <c r="I19" s="114">
        <f t="shared" si="1"/>
        <v>205</v>
      </c>
      <c r="J19" s="191">
        <f>I19*'Riepilogo servizio ferroviario'!$C$1</f>
        <v>3813.0000000000005</v>
      </c>
      <c r="K19"/>
      <c r="L19" s="99"/>
      <c r="N19" s="100"/>
    </row>
    <row r="20" spans="1:14" ht="23.25" customHeight="1" x14ac:dyDescent="0.25">
      <c r="B20" s="190" t="s">
        <v>169</v>
      </c>
      <c r="C20" s="98"/>
      <c r="D20" s="98" t="s">
        <v>40</v>
      </c>
      <c r="E20" s="98">
        <v>205</v>
      </c>
      <c r="F20" s="98"/>
      <c r="G20" s="98"/>
      <c r="H20" s="98">
        <f t="shared" si="0"/>
        <v>0</v>
      </c>
      <c r="I20" s="114">
        <f t="shared" si="1"/>
        <v>205</v>
      </c>
      <c r="J20" s="191">
        <f>I20*'Riepilogo servizio ferroviario'!$C$1</f>
        <v>3813.0000000000005</v>
      </c>
      <c r="K20"/>
      <c r="L20" s="99"/>
      <c r="N20" s="100"/>
    </row>
    <row r="21" spans="1:14" ht="23.25" customHeight="1" x14ac:dyDescent="0.25">
      <c r="B21" s="190" t="s">
        <v>245</v>
      </c>
      <c r="C21" s="98">
        <v>150</v>
      </c>
      <c r="D21" s="98" t="s">
        <v>40</v>
      </c>
      <c r="E21" s="98">
        <v>205</v>
      </c>
      <c r="F21" s="98">
        <v>1</v>
      </c>
      <c r="G21" s="98" t="s">
        <v>50</v>
      </c>
      <c r="H21" s="98">
        <v>0</v>
      </c>
      <c r="I21" s="114">
        <f t="shared" si="1"/>
        <v>205</v>
      </c>
      <c r="J21" s="191">
        <f>I21*'Riepilogo servizio ferroviario'!$C$1</f>
        <v>3813.0000000000005</v>
      </c>
      <c r="K21"/>
      <c r="L21" s="99"/>
      <c r="N21" s="100"/>
    </row>
    <row r="22" spans="1:14" ht="23.25" customHeight="1" x14ac:dyDescent="0.25">
      <c r="B22" s="190" t="s">
        <v>209</v>
      </c>
      <c r="C22" s="98">
        <v>150</v>
      </c>
      <c r="D22" s="98" t="s">
        <v>14</v>
      </c>
      <c r="E22" s="98">
        <v>170</v>
      </c>
      <c r="F22" s="98">
        <v>1</v>
      </c>
      <c r="G22" s="98" t="s">
        <v>50</v>
      </c>
      <c r="H22" s="98">
        <f t="shared" si="0"/>
        <v>120</v>
      </c>
      <c r="I22" s="114">
        <f t="shared" si="1"/>
        <v>290</v>
      </c>
      <c r="J22" s="191">
        <f>I22*'Riepilogo servizio ferroviario'!$C$1</f>
        <v>5394</v>
      </c>
      <c r="K22"/>
      <c r="L22" s="99"/>
      <c r="N22" s="100"/>
    </row>
    <row r="23" spans="1:14" ht="23.25" customHeight="1" x14ac:dyDescent="0.25">
      <c r="B23" s="190" t="s">
        <v>210</v>
      </c>
      <c r="C23" s="98">
        <v>150</v>
      </c>
      <c r="D23" s="98" t="s">
        <v>14</v>
      </c>
      <c r="E23" s="98">
        <v>140</v>
      </c>
      <c r="F23" s="98">
        <v>1</v>
      </c>
      <c r="G23" s="98" t="s">
        <v>50</v>
      </c>
      <c r="H23" s="98">
        <v>60</v>
      </c>
      <c r="I23" s="114">
        <f t="shared" si="1"/>
        <v>200</v>
      </c>
      <c r="J23" s="191">
        <f>I23*'Riepilogo servizio ferroviario'!$C$1</f>
        <v>3720.0000000000005</v>
      </c>
      <c r="K23"/>
      <c r="L23" s="99"/>
      <c r="N23" s="100"/>
    </row>
    <row r="24" spans="1:14" ht="23.25" customHeight="1" x14ac:dyDescent="0.25">
      <c r="B24" s="192" t="s">
        <v>213</v>
      </c>
      <c r="C24" s="101">
        <v>150</v>
      </c>
      <c r="D24" s="101" t="s">
        <v>40</v>
      </c>
      <c r="E24" s="101">
        <v>85</v>
      </c>
      <c r="F24" s="101">
        <v>1</v>
      </c>
      <c r="G24" s="101" t="s">
        <v>50</v>
      </c>
      <c r="H24" s="101">
        <f t="shared" si="0"/>
        <v>120</v>
      </c>
      <c r="I24" s="114">
        <f t="shared" si="1"/>
        <v>205</v>
      </c>
      <c r="J24" s="193">
        <f>I24*'Riepilogo servizio ferroviario'!$C$1</f>
        <v>3813.0000000000005</v>
      </c>
      <c r="K24"/>
      <c r="L24" s="99"/>
      <c r="N24" s="100"/>
    </row>
    <row r="25" spans="1:14" ht="23.25" customHeight="1" x14ac:dyDescent="0.25">
      <c r="B25" s="190" t="s">
        <v>211</v>
      </c>
      <c r="C25" s="98">
        <v>150</v>
      </c>
      <c r="D25" s="98" t="s">
        <v>40</v>
      </c>
      <c r="E25" s="98">
        <v>85</v>
      </c>
      <c r="F25" s="98">
        <v>1</v>
      </c>
      <c r="G25" s="98" t="s">
        <v>50</v>
      </c>
      <c r="H25" s="98">
        <f t="shared" si="0"/>
        <v>120</v>
      </c>
      <c r="I25" s="114">
        <f t="shared" si="1"/>
        <v>205</v>
      </c>
      <c r="J25" s="191">
        <f>I25*'Riepilogo servizio ferroviario'!$C$1</f>
        <v>3813.0000000000005</v>
      </c>
      <c r="K25"/>
      <c r="M25" s="100"/>
    </row>
    <row r="26" spans="1:14" ht="23.25" customHeight="1" x14ac:dyDescent="0.25">
      <c r="B26" s="192" t="s">
        <v>218</v>
      </c>
      <c r="C26" s="101">
        <v>150</v>
      </c>
      <c r="D26" s="101" t="s">
        <v>40</v>
      </c>
      <c r="E26" s="101">
        <v>85</v>
      </c>
      <c r="F26" s="101">
        <v>1</v>
      </c>
      <c r="G26" s="101" t="s">
        <v>50</v>
      </c>
      <c r="H26" s="101">
        <f t="shared" si="0"/>
        <v>120</v>
      </c>
      <c r="I26" s="114">
        <f t="shared" si="1"/>
        <v>205</v>
      </c>
      <c r="J26" s="193">
        <f>I26*'Riepilogo servizio ferroviario'!$C$1</f>
        <v>3813.0000000000005</v>
      </c>
      <c r="K26"/>
      <c r="M26" s="100"/>
    </row>
    <row r="27" spans="1:14" ht="23.25" customHeight="1" x14ac:dyDescent="0.25">
      <c r="B27" s="192" t="s">
        <v>216</v>
      </c>
      <c r="C27" s="101">
        <v>150</v>
      </c>
      <c r="D27" s="101" t="s">
        <v>14</v>
      </c>
      <c r="E27" s="101">
        <v>170</v>
      </c>
      <c r="F27" s="101">
        <v>1</v>
      </c>
      <c r="G27" s="101" t="s">
        <v>50</v>
      </c>
      <c r="H27" s="101">
        <f t="shared" si="0"/>
        <v>120</v>
      </c>
      <c r="I27" s="114">
        <f t="shared" si="1"/>
        <v>290</v>
      </c>
      <c r="J27" s="193">
        <f>I27*'Riepilogo servizio ferroviario'!$C$1</f>
        <v>5394</v>
      </c>
      <c r="K27"/>
      <c r="M27" s="100"/>
    </row>
    <row r="28" spans="1:14" ht="23.25" customHeight="1" x14ac:dyDescent="0.25">
      <c r="A28" s="4" t="s">
        <v>226</v>
      </c>
      <c r="B28" s="190" t="s">
        <v>222</v>
      </c>
      <c r="C28" s="98"/>
      <c r="D28" s="98" t="s">
        <v>227</v>
      </c>
      <c r="E28" s="98">
        <v>105</v>
      </c>
      <c r="F28" s="98"/>
      <c r="G28" s="98"/>
      <c r="H28" s="98">
        <f t="shared" si="0"/>
        <v>0</v>
      </c>
      <c r="I28" s="114">
        <f t="shared" si="1"/>
        <v>105</v>
      </c>
      <c r="J28" s="191">
        <f>I28*'Riepilogo servizio ferroviario'!$C$1</f>
        <v>1953.0000000000002</v>
      </c>
      <c r="K28"/>
      <c r="L28" s="99"/>
      <c r="N28" s="100"/>
    </row>
    <row r="29" spans="1:14" ht="23.25" customHeight="1" x14ac:dyDescent="0.25">
      <c r="B29" s="190" t="s">
        <v>224</v>
      </c>
      <c r="C29" s="98"/>
      <c r="D29" s="98" t="s">
        <v>228</v>
      </c>
      <c r="E29" s="98">
        <v>52</v>
      </c>
      <c r="F29" s="98"/>
      <c r="G29" s="98"/>
      <c r="H29" s="98">
        <f t="shared" si="0"/>
        <v>0</v>
      </c>
      <c r="I29" s="114">
        <f t="shared" si="1"/>
        <v>52</v>
      </c>
      <c r="J29" s="191">
        <f>I29*'Riepilogo servizio ferroviario'!$C$1</f>
        <v>967.2</v>
      </c>
      <c r="K29"/>
      <c r="L29" s="99"/>
      <c r="N29" s="100"/>
    </row>
    <row r="30" spans="1:14" ht="23.25" customHeight="1" x14ac:dyDescent="0.25">
      <c r="B30" s="192" t="s">
        <v>217</v>
      </c>
      <c r="C30" s="101">
        <v>150</v>
      </c>
      <c r="D30" s="101" t="s">
        <v>14</v>
      </c>
      <c r="E30" s="101">
        <v>170</v>
      </c>
      <c r="F30" s="101">
        <v>1</v>
      </c>
      <c r="G30" s="101" t="s">
        <v>50</v>
      </c>
      <c r="H30" s="101">
        <f t="shared" si="0"/>
        <v>120</v>
      </c>
      <c r="I30" s="114">
        <f t="shared" si="1"/>
        <v>290</v>
      </c>
      <c r="J30" s="193">
        <f>I30*'Riepilogo servizio ferroviario'!$C$1</f>
        <v>5394</v>
      </c>
      <c r="K30"/>
      <c r="L30" s="99"/>
      <c r="N30" s="100"/>
    </row>
    <row r="31" spans="1:14" ht="23.25" customHeight="1" x14ac:dyDescent="0.25">
      <c r="B31" s="190" t="s">
        <v>223</v>
      </c>
      <c r="C31" s="98"/>
      <c r="D31" s="98" t="s">
        <v>228</v>
      </c>
      <c r="E31" s="98">
        <v>52</v>
      </c>
      <c r="F31" s="98"/>
      <c r="G31" s="98"/>
      <c r="H31" s="98">
        <f t="shared" si="0"/>
        <v>0</v>
      </c>
      <c r="I31" s="114">
        <f t="shared" si="1"/>
        <v>52</v>
      </c>
      <c r="J31" s="191">
        <f>I31*'Riepilogo servizio ferroviario'!$C$1</f>
        <v>967.2</v>
      </c>
      <c r="L31" s="99"/>
      <c r="N31" s="100"/>
    </row>
    <row r="32" spans="1:14" ht="23.25" customHeight="1" thickBot="1" x14ac:dyDescent="0.3">
      <c r="A32" s="4" t="s">
        <v>226</v>
      </c>
      <c r="B32" s="194" t="s">
        <v>221</v>
      </c>
      <c r="C32" s="195"/>
      <c r="D32" s="195" t="s">
        <v>40</v>
      </c>
      <c r="E32" s="195">
        <v>209</v>
      </c>
      <c r="F32" s="195"/>
      <c r="G32" s="195"/>
      <c r="H32" s="195">
        <f t="shared" si="0"/>
        <v>0</v>
      </c>
      <c r="I32" s="114">
        <f t="shared" si="1"/>
        <v>209</v>
      </c>
      <c r="J32" s="196">
        <f>I32*'Riepilogo servizio ferroviario'!$C$1</f>
        <v>3887.4</v>
      </c>
      <c r="L32" s="99"/>
      <c r="N32" s="100"/>
    </row>
    <row r="33" spans="2:14" ht="22.5" customHeight="1" thickBot="1" x14ac:dyDescent="0.3">
      <c r="B33" s="149" t="s">
        <v>113</v>
      </c>
      <c r="C33" s="199"/>
      <c r="D33" s="200"/>
      <c r="E33" s="200"/>
      <c r="F33" s="200"/>
      <c r="G33" s="200"/>
      <c r="H33" s="200"/>
      <c r="I33" s="201">
        <f>SUM(I6:I32)</f>
        <v>5964</v>
      </c>
      <c r="J33" s="202">
        <f>SUM(J6:J32)</f>
        <v>110930.4</v>
      </c>
      <c r="L33" s="103"/>
      <c r="N33" s="100"/>
    </row>
    <row r="34" spans="2:14" x14ac:dyDescent="0.25">
      <c r="N34" s="100"/>
    </row>
    <row r="35" spans="2:14" x14ac:dyDescent="0.25">
      <c r="N35" s="100"/>
    </row>
    <row r="37" spans="2:14" x14ac:dyDescent="0.25">
      <c r="B37" s="220"/>
    </row>
    <row r="38" spans="2:14" x14ac:dyDescent="0.25">
      <c r="B38" s="220"/>
    </row>
    <row r="39" spans="2:14" x14ac:dyDescent="0.25">
      <c r="B39" s="220"/>
    </row>
  </sheetData>
  <sheetProtection algorithmName="SHA-512" hashValue="phXlF26sB9+Q1b+QPJy2gICE/i+C9TVr94nkYsTI+1vh7n610uZa615l3LC9NShhGlWY+5h8VQXggduAzy0A5Q==" saltValue="lHvkaQ+0ziYlI6hAXLRinA==" spinCount="100000" sheet="1" objects="1" scenarios="1"/>
  <autoFilter ref="B5:J33" xr:uid="{00000000-0009-0000-0000-000005000000}"/>
  <sortState ref="A6:M27">
    <sortCondition ref="A6:A27"/>
    <sortCondition ref="B6:B27"/>
  </sortState>
  <mergeCells count="3">
    <mergeCell ref="I4:J4"/>
    <mergeCell ref="B3:J3"/>
    <mergeCell ref="B4:H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7" orientation="landscape" r:id="rId1"/>
  <headerFooter>
    <oddHeader>&amp;CAllegato 7 - Schede Tempi Operazioni</oddHeader>
  </headerFooter>
  <rowBreaks count="1" manualBreakCount="1">
    <brk id="33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10"/>
  <sheetViews>
    <sheetView tabSelected="1" zoomScaleNormal="100" workbookViewId="0">
      <selection activeCell="D7" sqref="D7"/>
    </sheetView>
  </sheetViews>
  <sheetFormatPr defaultRowHeight="15" x14ac:dyDescent="0.25"/>
  <cols>
    <col min="1" max="1" width="9.140625" style="123"/>
    <col min="2" max="2" width="55.85546875" style="123" customWidth="1"/>
    <col min="3" max="4" width="32.42578125" style="123" customWidth="1"/>
    <col min="5" max="16384" width="9.140625" style="123"/>
  </cols>
  <sheetData>
    <row r="1" spans="2:8" s="4" customFormat="1" ht="16.5" thickBot="1" x14ac:dyDescent="0.3">
      <c r="B1" s="302" t="s">
        <v>112</v>
      </c>
      <c r="C1" s="303"/>
      <c r="D1" s="304"/>
      <c r="H1" s="100"/>
    </row>
    <row r="2" spans="2:8" s="4" customFormat="1" ht="15.75" thickBot="1" x14ac:dyDescent="0.3">
      <c r="H2" s="100"/>
    </row>
    <row r="3" spans="2:8" s="95" customFormat="1" ht="30.75" customHeight="1" thickBot="1" x14ac:dyDescent="0.3">
      <c r="B3" s="152" t="s">
        <v>35</v>
      </c>
      <c r="C3" s="204" t="s">
        <v>52</v>
      </c>
      <c r="D3" s="170" t="s">
        <v>51</v>
      </c>
      <c r="G3" s="4"/>
      <c r="H3" s="100"/>
    </row>
    <row r="4" spans="2:8" s="4" customFormat="1" ht="30.75" customHeight="1" x14ac:dyDescent="0.25">
      <c r="B4" s="197" t="s">
        <v>203</v>
      </c>
      <c r="C4" s="206">
        <v>190</v>
      </c>
      <c r="D4" s="198">
        <f>C4*'Riepilogo servizio ferroviario'!$C$1</f>
        <v>3534.0000000000005</v>
      </c>
      <c r="E4" s="115"/>
      <c r="H4" s="100"/>
    </row>
    <row r="5" spans="2:8" s="4" customFormat="1" ht="30.75" customHeight="1" x14ac:dyDescent="0.25">
      <c r="B5" s="190" t="s">
        <v>204</v>
      </c>
      <c r="C5" s="16">
        <v>190</v>
      </c>
      <c r="D5" s="191">
        <f>C5*'Riepilogo servizio ferroviario'!$C$1</f>
        <v>3534.0000000000005</v>
      </c>
      <c r="H5" s="100"/>
    </row>
    <row r="6" spans="2:8" s="4" customFormat="1" ht="30.75" customHeight="1" x14ac:dyDescent="0.25">
      <c r="B6" s="190" t="s">
        <v>202</v>
      </c>
      <c r="C6" s="16">
        <v>190</v>
      </c>
      <c r="D6" s="191">
        <f>C6*'Riepilogo servizio ferroviario'!$C$1</f>
        <v>3534.0000000000005</v>
      </c>
      <c r="H6" s="100"/>
    </row>
    <row r="7" spans="2:8" s="4" customFormat="1" ht="30.75" customHeight="1" x14ac:dyDescent="0.25">
      <c r="B7" s="190" t="s">
        <v>207</v>
      </c>
      <c r="C7" s="16">
        <v>190</v>
      </c>
      <c r="D7" s="191">
        <f>C7*'Riepilogo servizio ferroviario'!$C$1</f>
        <v>3534.0000000000005</v>
      </c>
      <c r="H7" s="100"/>
    </row>
    <row r="8" spans="2:8" s="4" customFormat="1" ht="30.75" customHeight="1" x14ac:dyDescent="0.25">
      <c r="B8" s="190" t="s">
        <v>205</v>
      </c>
      <c r="C8" s="16">
        <v>190</v>
      </c>
      <c r="D8" s="191">
        <f>C8*'Riepilogo servizio ferroviario'!$C$1</f>
        <v>3534.0000000000005</v>
      </c>
      <c r="H8" s="100"/>
    </row>
    <row r="9" spans="2:8" s="4" customFormat="1" ht="30.75" customHeight="1" thickBot="1" x14ac:dyDescent="0.3">
      <c r="B9" s="194" t="s">
        <v>206</v>
      </c>
      <c r="C9" s="205">
        <v>190</v>
      </c>
      <c r="D9" s="196">
        <f>C9*'Riepilogo servizio ferroviario'!$C$1</f>
        <v>3534.0000000000005</v>
      </c>
      <c r="H9" s="100"/>
    </row>
    <row r="10" spans="2:8" s="4" customFormat="1" ht="30.75" customHeight="1" thickBot="1" x14ac:dyDescent="0.3">
      <c r="B10" s="149" t="s">
        <v>113</v>
      </c>
      <c r="C10" s="207">
        <f>SUM(C4:C9)</f>
        <v>1140</v>
      </c>
      <c r="D10" s="202">
        <f>C10*'Riepilogo servizio ferroviario'!$C$1</f>
        <v>21204</v>
      </c>
    </row>
  </sheetData>
  <sheetProtection algorithmName="SHA-512" hashValue="KSTfrG9G/8TBDOxBLu11zRtkpj/nm/oQEnRl4buB2F7s++S/w7UAucyvBj1p9zQx4T2xHBPsh/D/fJJxnVzO7A==" saltValue="n4PrExB21Owi+UZyfcxHqg==" spinCount="100000" sheet="1" objects="1" scenarios="1"/>
  <mergeCells count="1">
    <mergeCell ref="B1:D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&amp;CAllegato 7 - Schede Tempi Operazioni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Riepilogo Importi</vt:lpstr>
      <vt:lpstr>Centri di Costo</vt:lpstr>
      <vt:lpstr>Elenco per Centri di Costo</vt:lpstr>
      <vt:lpstr>Uffici Direzionali</vt:lpstr>
      <vt:lpstr>Riepilogo servizio ferroviario</vt:lpstr>
      <vt:lpstr>Stazioni Varie</vt:lpstr>
      <vt:lpstr>Apertura e Chiusura Stazioni</vt:lpstr>
      <vt:lpstr>'Apertura e Chiusura Stazioni'!Area_stampa</vt:lpstr>
      <vt:lpstr>'Elenco per Centri di Costo'!Area_stampa</vt:lpstr>
      <vt:lpstr>'Riepilogo Importi'!Area_stampa</vt:lpstr>
      <vt:lpstr>'Riepilogo servizio ferroviario'!Area_stampa</vt:lpstr>
      <vt:lpstr>'Stazioni Varie'!Area_stampa</vt:lpstr>
      <vt:lpstr>'Uffici Direzionali'!Area_stampa</vt:lpstr>
      <vt:lpstr>'Elenco per Centri di Costo'!Titoli_stampa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giannini</dc:creator>
  <cp:lastModifiedBy>piero</cp:lastModifiedBy>
  <cp:lastPrinted>2017-10-18T11:05:58Z</cp:lastPrinted>
  <dcterms:created xsi:type="dcterms:W3CDTF">2009-09-23T08:47:14Z</dcterms:created>
  <dcterms:modified xsi:type="dcterms:W3CDTF">2017-10-19T09:02:32Z</dcterms:modified>
</cp:coreProperties>
</file>